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autoCompressPictures="0"/>
  <mc:AlternateContent xmlns:mc="http://schemas.openxmlformats.org/markup-compatibility/2006">
    <mc:Choice Requires="x15">
      <x15ac:absPath xmlns:x15ac="http://schemas.microsoft.com/office/spreadsheetml/2010/11/ac" url="C:\Users\Peter Lynch\Dropbox\Peter\ASM Website\Curricula\Financial Modeling Tier 1\1 Intro to Financial Statements\FCFF and FCFE\"/>
    </mc:Choice>
  </mc:AlternateContent>
  <xr:revisionPtr revIDLastSave="0" documentId="13_ncr:1_{7E731E6C-8B6C-4852-B43B-00ADC3F429CD}" xr6:coauthVersionLast="47" xr6:coauthVersionMax="47" xr10:uidLastSave="{00000000-0000-0000-0000-000000000000}"/>
  <bookViews>
    <workbookView xWindow="-110" yWindow="-110" windowWidth="38620" windowHeight="21100" tabRatio="849" xr2:uid="{00000000-000D-0000-FFFF-FFFF00000000}"/>
  </bookViews>
  <sheets>
    <sheet name="ToC" sheetId="47" r:id="rId1"/>
    <sheet name="3SM &amp; FCFF FCFE" sheetId="46" r:id="rId2"/>
    <sheet name="D&amp;A" sheetId="40" r:id="rId3"/>
    <sheet name="CFS One Period" sheetId="39" r:id="rId4"/>
  </sheets>
  <definedNames>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40218.8268634259</definedName>
    <definedName name="IQ_NTM" hidden="1">6000</definedName>
    <definedName name="IQ_TODAY" hidden="1">0</definedName>
    <definedName name="IQ_WEEK" hidden="1">50000</definedName>
    <definedName name="IQ_YTD" hidden="1">3000</definedName>
    <definedName name="_xlnm.Print_Area" localSheetId="1">'3SM &amp; FCFF FCFE'!$B$2:$F$58</definedName>
    <definedName name="_xlnm.Print_Area" localSheetId="2">'D&amp;A'!$B$2:$F$58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3" i="46" l="1"/>
  <c r="K26" i="46"/>
  <c r="K23" i="46"/>
  <c r="K43" i="46"/>
  <c r="D83" i="46"/>
  <c r="E78" i="46"/>
  <c r="D78" i="46"/>
  <c r="F69" i="46"/>
  <c r="F28" i="46" s="1"/>
  <c r="F78" i="46" s="1"/>
  <c r="E69" i="46"/>
  <c r="D69" i="46"/>
  <c r="D62" i="46"/>
  <c r="F54" i="46"/>
  <c r="E54" i="46"/>
  <c r="E55" i="46" s="1"/>
  <c r="D54" i="46"/>
  <c r="D55" i="46" s="1"/>
  <c r="C40" i="46"/>
  <c r="C32" i="46"/>
  <c r="D30" i="46"/>
  <c r="E28" i="46"/>
  <c r="D28" i="46"/>
  <c r="F26" i="46"/>
  <c r="E26" i="46"/>
  <c r="D26" i="46"/>
  <c r="C20" i="46"/>
  <c r="F18" i="46"/>
  <c r="F36" i="46" s="1"/>
  <c r="F61" i="46" s="1"/>
  <c r="F82" i="46" s="1"/>
  <c r="E18" i="46"/>
  <c r="E36" i="46" s="1"/>
  <c r="E61" i="46" s="1"/>
  <c r="E82" i="46" s="1"/>
  <c r="D18" i="46"/>
  <c r="D36" i="46" s="1"/>
  <c r="D61" i="46" s="1"/>
  <c r="D82" i="46" s="1"/>
  <c r="C18" i="46"/>
  <c r="C36" i="46" s="1"/>
  <c r="C61" i="46" s="1"/>
  <c r="C82" i="46" s="1"/>
  <c r="C11" i="46"/>
  <c r="C7" i="46"/>
  <c r="C9" i="46" s="1"/>
  <c r="D5" i="46"/>
  <c r="E5" i="46" s="1"/>
  <c r="N12" i="40"/>
  <c r="N20" i="40"/>
  <c r="N19" i="40"/>
  <c r="D85" i="40"/>
  <c r="D84" i="40"/>
  <c r="D83" i="40"/>
  <c r="D86" i="40" s="1"/>
  <c r="E83" i="40" s="1"/>
  <c r="D78" i="40"/>
  <c r="D69" i="40"/>
  <c r="E69" i="40" s="1"/>
  <c r="E28" i="40" s="1"/>
  <c r="D62" i="40"/>
  <c r="F55" i="40"/>
  <c r="E55" i="40"/>
  <c r="D55" i="40"/>
  <c r="F54" i="40"/>
  <c r="K43" i="40" s="1"/>
  <c r="N43" i="40" s="1"/>
  <c r="E54" i="40"/>
  <c r="D54" i="40"/>
  <c r="D50" i="40"/>
  <c r="D49" i="40"/>
  <c r="D43" i="40"/>
  <c r="D40" i="40"/>
  <c r="C40" i="40"/>
  <c r="C32" i="40"/>
  <c r="D30" i="40"/>
  <c r="E30" i="40" s="1"/>
  <c r="F30" i="40" s="1"/>
  <c r="K28" i="40"/>
  <c r="D28" i="40"/>
  <c r="F26" i="40"/>
  <c r="E26" i="40"/>
  <c r="D26" i="40"/>
  <c r="D23" i="40"/>
  <c r="D20" i="40"/>
  <c r="C20" i="40"/>
  <c r="F18" i="40"/>
  <c r="F36" i="40" s="1"/>
  <c r="F61" i="40" s="1"/>
  <c r="F82" i="40" s="1"/>
  <c r="E18" i="40"/>
  <c r="E36" i="40" s="1"/>
  <c r="E61" i="40" s="1"/>
  <c r="E82" i="40" s="1"/>
  <c r="D18" i="40"/>
  <c r="D36" i="40" s="1"/>
  <c r="D61" i="40" s="1"/>
  <c r="D82" i="40" s="1"/>
  <c r="C18" i="40"/>
  <c r="C36" i="40" s="1"/>
  <c r="C61" i="40" s="1"/>
  <c r="C82" i="40" s="1"/>
  <c r="D11" i="40"/>
  <c r="C11" i="40"/>
  <c r="D8" i="40"/>
  <c r="D7" i="40"/>
  <c r="D9" i="40" s="1"/>
  <c r="D25" i="40" s="1"/>
  <c r="C7" i="40"/>
  <c r="C9" i="40" s="1"/>
  <c r="E5" i="40"/>
  <c r="D5" i="40"/>
  <c r="C25" i="46" l="1"/>
  <c r="C27" i="46" s="1"/>
  <c r="C29" i="46" s="1"/>
  <c r="C33" i="46" s="1"/>
  <c r="C10" i="46"/>
  <c r="C12" i="46" s="1"/>
  <c r="C14" i="46" s="1"/>
  <c r="C21" i="46"/>
  <c r="E20" i="46"/>
  <c r="E85" i="46"/>
  <c r="E84" i="46"/>
  <c r="E49" i="46" s="1"/>
  <c r="E50" i="46" s="1"/>
  <c r="E11" i="46"/>
  <c r="E7" i="46"/>
  <c r="F5" i="46"/>
  <c r="E30" i="46"/>
  <c r="F55" i="46"/>
  <c r="K28" i="46"/>
  <c r="D20" i="46"/>
  <c r="D85" i="46"/>
  <c r="D84" i="46"/>
  <c r="D49" i="46" s="1"/>
  <c r="D50" i="46" s="1"/>
  <c r="D11" i="46"/>
  <c r="D7" i="46"/>
  <c r="D10" i="46" s="1"/>
  <c r="D12" i="46" s="1"/>
  <c r="D86" i="46"/>
  <c r="E10" i="40"/>
  <c r="E12" i="40" s="1"/>
  <c r="F78" i="40"/>
  <c r="C21" i="40"/>
  <c r="C25" i="40"/>
  <c r="C27" i="40" s="1"/>
  <c r="C29" i="40" s="1"/>
  <c r="C33" i="40" s="1"/>
  <c r="D45" i="40"/>
  <c r="D27" i="40"/>
  <c r="D29" i="40" s="1"/>
  <c r="E7" i="40"/>
  <c r="F69" i="40"/>
  <c r="F28" i="40" s="1"/>
  <c r="E78" i="40"/>
  <c r="E85" i="40"/>
  <c r="E20" i="40"/>
  <c r="E84" i="40"/>
  <c r="E49" i="40" s="1"/>
  <c r="E50" i="40" s="1"/>
  <c r="E11" i="40"/>
  <c r="F5" i="40"/>
  <c r="D21" i="40"/>
  <c r="C10" i="40"/>
  <c r="C12" i="40" s="1"/>
  <c r="C14" i="40" s="1"/>
  <c r="D10" i="40"/>
  <c r="D12" i="40" s="1"/>
  <c r="E86" i="40"/>
  <c r="E83" i="46" l="1"/>
  <c r="E86" i="46" s="1"/>
  <c r="D23" i="46"/>
  <c r="D40" i="46"/>
  <c r="D8" i="46"/>
  <c r="F30" i="46"/>
  <c r="C15" i="46"/>
  <c r="C16" i="46"/>
  <c r="C38" i="46" s="1"/>
  <c r="D9" i="46"/>
  <c r="E43" i="46"/>
  <c r="D43" i="46"/>
  <c r="F20" i="46"/>
  <c r="F85" i="46"/>
  <c r="F84" i="46"/>
  <c r="F49" i="46" s="1"/>
  <c r="F11" i="46"/>
  <c r="F7" i="46"/>
  <c r="F10" i="46" s="1"/>
  <c r="F12" i="46" s="1"/>
  <c r="E10" i="46"/>
  <c r="E12" i="46" s="1"/>
  <c r="E8" i="46"/>
  <c r="E9" i="46" s="1"/>
  <c r="E40" i="46"/>
  <c r="C22" i="46"/>
  <c r="C24" i="46" s="1"/>
  <c r="C34" i="46" s="1"/>
  <c r="F83" i="40"/>
  <c r="E23" i="40"/>
  <c r="C15" i="40"/>
  <c r="C16" i="40" s="1"/>
  <c r="C38" i="40" s="1"/>
  <c r="F85" i="40"/>
  <c r="F20" i="40"/>
  <c r="F84" i="40"/>
  <c r="F49" i="40" s="1"/>
  <c r="F11" i="40"/>
  <c r="F7" i="40"/>
  <c r="F43" i="40"/>
  <c r="E43" i="40"/>
  <c r="E8" i="40"/>
  <c r="E40" i="40"/>
  <c r="E9" i="40"/>
  <c r="D44" i="40"/>
  <c r="C22" i="40"/>
  <c r="C24" i="40" s="1"/>
  <c r="C34" i="40" s="1"/>
  <c r="D29" i="39"/>
  <c r="D25" i="39"/>
  <c r="D16" i="39"/>
  <c r="D27" i="39" s="1"/>
  <c r="D20" i="39"/>
  <c r="K37" i="46" l="1"/>
  <c r="K11" i="46"/>
  <c r="E25" i="46"/>
  <c r="E21" i="46"/>
  <c r="K14" i="46"/>
  <c r="K22" i="46"/>
  <c r="F50" i="46"/>
  <c r="K42" i="46" s="1"/>
  <c r="N42" i="46" s="1"/>
  <c r="D25" i="46"/>
  <c r="D21" i="46"/>
  <c r="F43" i="46"/>
  <c r="F83" i="46"/>
  <c r="F86" i="46" s="1"/>
  <c r="F23" i="46" s="1"/>
  <c r="E23" i="46"/>
  <c r="F40" i="46"/>
  <c r="F8" i="46"/>
  <c r="K40" i="46" s="1"/>
  <c r="E25" i="40"/>
  <c r="E21" i="40"/>
  <c r="F10" i="40"/>
  <c r="F12" i="40" s="1"/>
  <c r="K22" i="40"/>
  <c r="K14" i="40"/>
  <c r="F50" i="40"/>
  <c r="K42" i="40" s="1"/>
  <c r="N42" i="40" s="1"/>
  <c r="F8" i="40"/>
  <c r="K40" i="40" s="1"/>
  <c r="F40" i="40"/>
  <c r="F86" i="40"/>
  <c r="F23" i="40" s="1"/>
  <c r="K12" i="46" l="1"/>
  <c r="K20" i="46"/>
  <c r="D45" i="46"/>
  <c r="D27" i="46"/>
  <c r="D29" i="46" s="1"/>
  <c r="K19" i="46"/>
  <c r="F9" i="46"/>
  <c r="E44" i="46"/>
  <c r="D44" i="46"/>
  <c r="E45" i="46"/>
  <c r="E27" i="46"/>
  <c r="E29" i="46" s="1"/>
  <c r="N37" i="46"/>
  <c r="K20" i="40"/>
  <c r="K12" i="40"/>
  <c r="K37" i="40"/>
  <c r="K19" i="40"/>
  <c r="K11" i="40"/>
  <c r="N37" i="40"/>
  <c r="F9" i="40"/>
  <c r="E44" i="40"/>
  <c r="E45" i="40"/>
  <c r="E27" i="40"/>
  <c r="E29" i="40" s="1"/>
  <c r="F25" i="46" l="1"/>
  <c r="F21" i="46"/>
  <c r="F25" i="40"/>
  <c r="F21" i="40"/>
  <c r="F45" i="46" l="1"/>
  <c r="F27" i="46"/>
  <c r="F29" i="46" s="1"/>
  <c r="N12" i="46"/>
  <c r="N11" i="46"/>
  <c r="N13" i="46" s="1"/>
  <c r="F44" i="46"/>
  <c r="F44" i="40"/>
  <c r="F45" i="40"/>
  <c r="F27" i="40"/>
  <c r="F29" i="40" s="1"/>
  <c r="K41" i="46" l="1"/>
  <c r="N41" i="46" s="1"/>
  <c r="K13" i="46"/>
  <c r="K15" i="46" s="1"/>
  <c r="K21" i="46"/>
  <c r="K41" i="40"/>
  <c r="N41" i="40" s="1"/>
  <c r="K13" i="40"/>
  <c r="K15" i="40" s="1"/>
  <c r="K26" i="40" s="1"/>
  <c r="K21" i="40"/>
  <c r="K23" i="40" s="1"/>
  <c r="D13" i="46"/>
  <c r="E13" i="46"/>
  <c r="F13" i="46"/>
  <c r="D14" i="46"/>
  <c r="E14" i="46"/>
  <c r="F14" i="46"/>
  <c r="D15" i="46"/>
  <c r="E15" i="46"/>
  <c r="F15" i="46"/>
  <c r="D16" i="46"/>
  <c r="E16" i="46"/>
  <c r="F16" i="46"/>
  <c r="D19" i="46"/>
  <c r="E19" i="46"/>
  <c r="F19" i="46"/>
  <c r="D22" i="46"/>
  <c r="E22" i="46"/>
  <c r="F22" i="46"/>
  <c r="D24" i="46"/>
  <c r="E24" i="46"/>
  <c r="F24" i="46"/>
  <c r="K27" i="46"/>
  <c r="K29" i="46"/>
  <c r="D31" i="46"/>
  <c r="E31" i="46"/>
  <c r="F31" i="46"/>
  <c r="D32" i="46"/>
  <c r="E32" i="46"/>
  <c r="F32" i="46"/>
  <c r="D33" i="46"/>
  <c r="E33" i="46"/>
  <c r="F33" i="46"/>
  <c r="D34" i="46"/>
  <c r="E34" i="46"/>
  <c r="F34" i="46"/>
  <c r="D38" i="46"/>
  <c r="E38" i="46"/>
  <c r="F38" i="46"/>
  <c r="K38" i="46"/>
  <c r="N38" i="46"/>
  <c r="K39" i="46"/>
  <c r="N39" i="46"/>
  <c r="K44" i="46"/>
  <c r="N44" i="46"/>
  <c r="D46" i="46"/>
  <c r="E46" i="46"/>
  <c r="F46" i="46"/>
  <c r="D57" i="46"/>
  <c r="E57" i="46"/>
  <c r="F57" i="46"/>
  <c r="E62" i="46"/>
  <c r="F62" i="46"/>
  <c r="D63" i="46"/>
  <c r="E63" i="46"/>
  <c r="F63" i="46"/>
  <c r="D65" i="46"/>
  <c r="E65" i="46"/>
  <c r="F65" i="46"/>
  <c r="D71" i="46"/>
  <c r="E71" i="46"/>
  <c r="F71" i="46"/>
  <c r="D73" i="46"/>
  <c r="E73" i="46"/>
  <c r="F73" i="46"/>
  <c r="D79" i="46"/>
  <c r="E79" i="46"/>
  <c r="F79" i="46"/>
  <c r="D80" i="46"/>
  <c r="E80" i="46"/>
  <c r="F80" i="46"/>
  <c r="D13" i="40"/>
  <c r="E13" i="40"/>
  <c r="F13" i="40"/>
  <c r="D14" i="40"/>
  <c r="E14" i="40"/>
  <c r="F14" i="40"/>
  <c r="D15" i="40"/>
  <c r="E15" i="40"/>
  <c r="F15" i="40"/>
  <c r="D16" i="40"/>
  <c r="E16" i="40"/>
  <c r="F16" i="40"/>
  <c r="D19" i="40"/>
  <c r="E19" i="40"/>
  <c r="F19" i="40"/>
  <c r="D22" i="40"/>
  <c r="E22" i="40"/>
  <c r="F22" i="40"/>
  <c r="D24" i="40"/>
  <c r="E24" i="40"/>
  <c r="F24" i="40"/>
  <c r="K27" i="40"/>
  <c r="K29" i="40"/>
  <c r="D31" i="40"/>
  <c r="E31" i="40"/>
  <c r="F31" i="40"/>
  <c r="D32" i="40"/>
  <c r="E32" i="40"/>
  <c r="F32" i="40"/>
  <c r="D33" i="40"/>
  <c r="E33" i="40"/>
  <c r="F33" i="40"/>
  <c r="D34" i="40"/>
  <c r="E34" i="40"/>
  <c r="F34" i="40"/>
  <c r="D38" i="40"/>
  <c r="E38" i="40"/>
  <c r="F38" i="40"/>
  <c r="K38" i="40"/>
  <c r="N38" i="40"/>
  <c r="K39" i="40"/>
  <c r="N39" i="40"/>
  <c r="K44" i="40"/>
  <c r="N44" i="40"/>
  <c r="D46" i="40"/>
  <c r="E46" i="40"/>
  <c r="F46" i="40"/>
  <c r="D57" i="40"/>
  <c r="E57" i="40"/>
  <c r="F57" i="40"/>
  <c r="E62" i="40"/>
  <c r="F62" i="40"/>
  <c r="D63" i="40"/>
  <c r="E63" i="40"/>
  <c r="F63" i="40"/>
  <c r="D65" i="40"/>
  <c r="E65" i="40"/>
  <c r="F65" i="40"/>
  <c r="D71" i="40"/>
  <c r="E71" i="40"/>
  <c r="F71" i="40"/>
  <c r="D73" i="40"/>
  <c r="E73" i="40"/>
  <c r="F73" i="40"/>
  <c r="D79" i="40"/>
  <c r="E79" i="40"/>
  <c r="F79" i="40"/>
  <c r="D80" i="40"/>
  <c r="E80" i="40"/>
  <c r="F80" i="40"/>
</calcChain>
</file>

<file path=xl/sharedStrings.xml><?xml version="1.0" encoding="utf-8"?>
<sst xmlns="http://schemas.openxmlformats.org/spreadsheetml/2006/main" count="309" uniqueCount="144">
  <si>
    <t>Gross Profit</t>
  </si>
  <si>
    <t>Interest Expense</t>
  </si>
  <si>
    <t>Pretax Income</t>
  </si>
  <si>
    <t>Income Tax Expense</t>
  </si>
  <si>
    <t>Net Income</t>
  </si>
  <si>
    <t>Revenue</t>
  </si>
  <si>
    <t>Operating Income (EBIT)</t>
  </si>
  <si>
    <t>Cost of Goods Sold</t>
  </si>
  <si>
    <t>INCOME STATEMENT</t>
  </si>
  <si>
    <t xml:space="preserve">Depreciation </t>
  </si>
  <si>
    <t>Amortization</t>
  </si>
  <si>
    <t>Income Statement</t>
  </si>
  <si>
    <t>Operating Expenses (SG&amp;A)</t>
  </si>
  <si>
    <t>20X1</t>
  </si>
  <si>
    <t>20X2</t>
  </si>
  <si>
    <t>CASH FLOW STATEMENT</t>
  </si>
  <si>
    <t>CASH FLOW FROM OPERATING ACTIVITIES</t>
  </si>
  <si>
    <t>Add Back Non-Cash Items</t>
  </si>
  <si>
    <t>Changes in Working Capital</t>
  </si>
  <si>
    <t>Accounts Receivable</t>
  </si>
  <si>
    <t>Inventory</t>
  </si>
  <si>
    <t>Accounts Payable</t>
  </si>
  <si>
    <t>Net Cash Provided by Operating Activities</t>
  </si>
  <si>
    <t>CASH FLOW FROM INVESTING ACTIVITIES</t>
  </si>
  <si>
    <t>Capital Expenditures - Purchase of PP&amp;E</t>
  </si>
  <si>
    <t>Net Cash Used in Investing Activities</t>
  </si>
  <si>
    <t>CASH FLOW FROM FINANCING ACTIVITIES</t>
  </si>
  <si>
    <t>Long Term Debt</t>
  </si>
  <si>
    <t>Net Cash Provided by (Used in) Fnce Activities</t>
  </si>
  <si>
    <t>Net Cash Flow</t>
  </si>
  <si>
    <t>Beginning Cash Balance</t>
  </si>
  <si>
    <t>Ending Cash Balance</t>
  </si>
  <si>
    <t>Long Term Debt (Current Portion)</t>
  </si>
  <si>
    <t>Revolving Credit Facility</t>
  </si>
  <si>
    <t>Check</t>
  </si>
  <si>
    <t>TOTAL LIABILITIES &amp; EQUITY</t>
  </si>
  <si>
    <t>End: PP&amp;E, Net of Accum. Depreciation</t>
  </si>
  <si>
    <t>TOTAL EQUITY</t>
  </si>
  <si>
    <t>Less: Depreciation</t>
  </si>
  <si>
    <t>Retained Earnings</t>
  </si>
  <si>
    <t>Plus: Capital Expenditures</t>
  </si>
  <si>
    <t>Common Stock</t>
  </si>
  <si>
    <t>Beg: PP&amp;E, Net of Accum. Depreciation</t>
  </si>
  <si>
    <t>TOTAL LIABILITIES</t>
  </si>
  <si>
    <t>PP&amp;E SCHEDULE</t>
  </si>
  <si>
    <t>Total Current Liabilities</t>
  </si>
  <si>
    <t>Total Interest Expense</t>
  </si>
  <si>
    <t>Current Portion on Long Term Debt</t>
  </si>
  <si>
    <t>Interest Expense on Line of Credit</t>
  </si>
  <si>
    <t>Interest Expense on Long Term Debt</t>
  </si>
  <si>
    <t>TOTAL ASSETS</t>
  </si>
  <si>
    <t>Interest Rate on Line of Credit</t>
  </si>
  <si>
    <t>Property Plant &amp; Equipment (PP&amp;E)</t>
  </si>
  <si>
    <t>Interest Rate on Long Term Debt</t>
  </si>
  <si>
    <t>Total Current Assets</t>
  </si>
  <si>
    <t>INTEREST EXPENSE</t>
  </si>
  <si>
    <t>Line of Credit</t>
  </si>
  <si>
    <t>Cash</t>
  </si>
  <si>
    <t>BALANCE SHEET</t>
  </si>
  <si>
    <t>Total Cash Surplus</t>
  </si>
  <si>
    <t>Current Portion of LT Debt</t>
  </si>
  <si>
    <t>Debt</t>
  </si>
  <si>
    <t>Total Cash Available or (Required) for Debt Service</t>
  </si>
  <si>
    <t>Less: Minimum Cash Balance</t>
  </si>
  <si>
    <t>Plus: Free Cash Flow from Operations and Investing</t>
  </si>
  <si>
    <t>Cash Balance @ Beg of Year (End of Last Year)</t>
  </si>
  <si>
    <t>DEBT SCHEDULE</t>
  </si>
  <si>
    <t>20X4</t>
  </si>
  <si>
    <t>20X3</t>
  </si>
  <si>
    <t>Supporting Schedules</t>
  </si>
  <si>
    <t>Financial Statements</t>
  </si>
  <si>
    <t>Depreciation</t>
  </si>
  <si>
    <t>in millions</t>
  </si>
  <si>
    <t>Cash Flow Statement</t>
  </si>
  <si>
    <t>Cash Flow from Operating Activities</t>
  </si>
  <si>
    <t>Cash Flow from Financing Activities</t>
  </si>
  <si>
    <t>Cash Flow from Investing Activities</t>
  </si>
  <si>
    <t>Capital Expenditures</t>
  </si>
  <si>
    <t>Net Cash (CFO)</t>
  </si>
  <si>
    <t>Net Cash (CFI)</t>
  </si>
  <si>
    <t>Net Cash (CFF)</t>
  </si>
  <si>
    <t>Change in Accounts Receivable</t>
  </si>
  <si>
    <t>Change in Inventory</t>
  </si>
  <si>
    <t>Change in Accounts Payable</t>
  </si>
  <si>
    <t>Depreciation Expense</t>
  </si>
  <si>
    <t>Shareholder Distributions</t>
  </si>
  <si>
    <t>Balance Sheet</t>
  </si>
  <si>
    <t>Fixed asset detail from the accounting / finance team.</t>
  </si>
  <si>
    <t>Debt schedule from the accounting / finance team.</t>
  </si>
  <si>
    <t>Equity schedule from the accounting / finance team.</t>
  </si>
  <si>
    <t>Source of Data - Historical Periods</t>
  </si>
  <si>
    <t>Budget or forecast.</t>
  </si>
  <si>
    <t>Debt schedule in the financial model.</t>
  </si>
  <si>
    <t>Equity schedule in the financial model.</t>
  </si>
  <si>
    <t>Balance Sheet: Increases in current liability accounts represent an addition (and vice versa).</t>
  </si>
  <si>
    <t>Balance Sheet: Increases in current asset balances result in a reduction (and vice versa).</t>
  </si>
  <si>
    <t>Amount will link to the model's balance sheet cash balance for future periods.</t>
  </si>
  <si>
    <t>COGS (Excluding Depreciation)</t>
  </si>
  <si>
    <t>EBIT</t>
  </si>
  <si>
    <t>Tax Rate</t>
  </si>
  <si>
    <t>FCFF</t>
  </si>
  <si>
    <t>EBIT*(1 - Tax Rate)</t>
  </si>
  <si>
    <t>Plus: D&amp;A</t>
  </si>
  <si>
    <t>Less: Changes in WC</t>
  </si>
  <si>
    <t>Less: CapEx</t>
  </si>
  <si>
    <t>FCFE</t>
  </si>
  <si>
    <t>Less: Interest Expense *(1 - Tax Rate)</t>
  </si>
  <si>
    <t>Plus: Net Borrowing</t>
  </si>
  <si>
    <t>INPUTS</t>
  </si>
  <si>
    <t>EBITDA*(1 - Tax Rate)</t>
  </si>
  <si>
    <t>Plus: D&amp;A*(Tax Rate)</t>
  </si>
  <si>
    <t>Less: Interest</t>
  </si>
  <si>
    <t>Plus: Depreciation &amp; Amortization</t>
  </si>
  <si>
    <t>Less: Change in WC</t>
  </si>
  <si>
    <t>FCFF &amp; FCFE</t>
  </si>
  <si>
    <t>Change in WC on Balance Sheet</t>
  </si>
  <si>
    <t>Change in Current Assets</t>
  </si>
  <si>
    <t>Change in Current Liabilities</t>
  </si>
  <si>
    <t>Change in WC</t>
  </si>
  <si>
    <t>Note: EBIT - Interest - Taxes = Net Income</t>
  </si>
  <si>
    <t>After that the calculation mirrors the cash flow</t>
  </si>
  <si>
    <t>statement.</t>
  </si>
  <si>
    <t>Less: Taxes</t>
  </si>
  <si>
    <t>EBITDA</t>
  </si>
  <si>
    <t>D&amp;A</t>
  </si>
  <si>
    <t>D&amp;A*(1 - Tax Rate)</t>
  </si>
  <si>
    <t>D&amp;A*(Tax Rate)</t>
  </si>
  <si>
    <t>D&amp;A Explanation</t>
  </si>
  <si>
    <t>ASimpleModel.com</t>
  </si>
  <si>
    <t>LINK</t>
  </si>
  <si>
    <t xml:space="preserve">DISCLAIMER: All of the information contained in this exercise is entirely fictional. The company described is hypothetical. Any similarity between the business description and financial information provided and an actual company is purely coincidental. ASimpleModel.com does not provide investment, accounting or tax advice. Everything is intended for educational purposes only. </t>
  </si>
  <si>
    <t>The information contained in this document has been made available on ASimpleModel.com and is subject to ASimpleModel.com’s Terms of Use.  This document is made available solely for general information purposes. ASimpleModel.com does not warrant the accuracy, completeness, or usefulness of this document.</t>
  </si>
  <si>
    <t>Cash Flow Workbook</t>
  </si>
  <si>
    <t>Calculating FCFF &amp; FCFE from EBITDA &amp; EBIT</t>
  </si>
  <si>
    <t>FCFF &amp; FCFE Calculations</t>
  </si>
  <si>
    <t>D&amp;A Math</t>
  </si>
  <si>
    <t>Cash Flow Statement Links</t>
  </si>
  <si>
    <t>Workbook</t>
  </si>
  <si>
    <t>Note: Deleting the values for Interest and Net</t>
  </si>
  <si>
    <t xml:space="preserve">Borrowing will not return FCFF. You have to </t>
  </si>
  <si>
    <t xml:space="preserve">include the amount by which taxes would </t>
  </si>
  <si>
    <t>have been greater absent interest expense.</t>
  </si>
  <si>
    <t>To see this in action, delete the values in cells</t>
  </si>
  <si>
    <t>F13 (Interest Expense in 20X4) and N43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</si>
</sst>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1" formatCode="_(* #,##0_);_(* \(#,##0\);_(* &quot;-&quot;_);_(@_)"/>
    <numFmt numFmtId="43" formatCode="_(* #,##0.00_);_(* \(#,##0.00\);_(* &quot;-&quot;??_);_(@_)"/>
    <numFmt numFmtId="164" formatCode="#,##0.0_);[Red]\(#,##0.0\)"/>
    <numFmt numFmtId="165" formatCode="&quot;Period &quot;0"/>
    <numFmt numFmtId="166" formatCode="0.0%"/>
    <numFmt numFmtId="167" formatCode="#,##0.000000000000_);[Red]\(#,##0.000000000000\)"/>
    <numFmt numFmtId="168" formatCode="0.000"/>
  </numFmts>
  <fonts count="21" x14ac:knownFonts="1">
    <font>
      <sz val="8"/>
      <color theme="1"/>
      <name val="Arial"/>
      <family val="2"/>
    </font>
    <font>
      <sz val="11"/>
      <color theme="1"/>
      <name val="Calibri"/>
      <family val="2"/>
      <scheme val="minor"/>
    </font>
    <font>
      <b/>
      <sz val="8"/>
      <color theme="1"/>
      <name val="Century Gothic"/>
      <family val="2"/>
    </font>
    <font>
      <b/>
      <sz val="8"/>
      <color theme="0"/>
      <name val="Century Gothic"/>
      <family val="2"/>
    </font>
    <font>
      <sz val="8"/>
      <color theme="1"/>
      <name val="Century Gothic"/>
      <family val="2"/>
    </font>
    <font>
      <b/>
      <sz val="14"/>
      <color theme="1"/>
      <name val="Century Gothic"/>
      <family val="2"/>
    </font>
    <font>
      <i/>
      <sz val="8"/>
      <color theme="1"/>
      <name val="Century Gothic"/>
      <family val="2"/>
    </font>
    <font>
      <sz val="8"/>
      <color theme="0"/>
      <name val="Century Gothic"/>
      <family val="2"/>
    </font>
    <font>
      <sz val="11"/>
      <color theme="1"/>
      <name val="Century Gothic"/>
      <family val="2"/>
    </font>
    <font>
      <b/>
      <sz val="11"/>
      <color theme="1"/>
      <name val="Century Gothic"/>
      <family val="2"/>
    </font>
    <font>
      <b/>
      <sz val="9"/>
      <color theme="1"/>
      <name val="Century Gothic"/>
      <family val="2"/>
    </font>
    <font>
      <b/>
      <i/>
      <sz val="9"/>
      <color theme="1"/>
      <name val="Century Gothic"/>
      <family val="2"/>
    </font>
    <font>
      <b/>
      <sz val="8"/>
      <name val="Century Gothic"/>
      <family val="2"/>
    </font>
    <font>
      <sz val="8"/>
      <color rgb="FF0000FF"/>
      <name val="Century Gothic"/>
      <family val="2"/>
    </font>
    <font>
      <b/>
      <sz val="11"/>
      <color theme="1"/>
      <name val="Calibri"/>
      <family val="2"/>
      <scheme val="minor"/>
    </font>
    <font>
      <u/>
      <sz val="8"/>
      <color theme="10"/>
      <name val="Arial"/>
      <family val="2"/>
    </font>
    <font>
      <sz val="26"/>
      <color theme="3"/>
      <name val="Calibri"/>
      <family val="2"/>
      <scheme val="minor"/>
    </font>
    <font>
      <sz val="20"/>
      <color theme="3"/>
      <name val="Calibri"/>
      <family val="2"/>
      <scheme val="minor"/>
    </font>
    <font>
      <sz val="10"/>
      <color theme="3"/>
      <name val="Calibri"/>
      <family val="2"/>
      <scheme val="minor"/>
    </font>
    <font>
      <u/>
      <sz val="11"/>
      <color theme="10"/>
      <name val="Calibri"/>
      <family val="2"/>
      <scheme val="minor"/>
    </font>
    <font>
      <sz val="10"/>
      <color theme="1"/>
      <name val="Calibri"/>
      <family val="2"/>
      <scheme val="minor"/>
    </font>
  </fonts>
  <fills count="10">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theme="6" tint="0.79998168889431442"/>
        <bgColor indexed="64"/>
      </patternFill>
    </fill>
    <fill>
      <patternFill patternType="lightUp"/>
    </fill>
    <fill>
      <patternFill patternType="solid">
        <fgColor theme="6"/>
        <bgColor indexed="64"/>
      </patternFill>
    </fill>
    <fill>
      <patternFill patternType="lightUp">
        <bgColor theme="0"/>
      </patternFill>
    </fill>
  </fills>
  <borders count="4">
    <border>
      <left/>
      <right/>
      <top/>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s>
  <cellStyleXfs count="4">
    <xf numFmtId="0" fontId="0" fillId="0" borderId="0"/>
    <xf numFmtId="0" fontId="15" fillId="0" borderId="0" applyNumberFormat="0" applyFill="0" applyBorder="0" applyAlignment="0" applyProtection="0"/>
    <xf numFmtId="0" fontId="1" fillId="0" borderId="0"/>
    <xf numFmtId="0" fontId="19" fillId="0" borderId="0" applyNumberFormat="0" applyFill="0" applyBorder="0" applyAlignment="0" applyProtection="0"/>
  </cellStyleXfs>
  <cellXfs count="100">
    <xf numFmtId="0" fontId="0" fillId="0" borderId="0" xfId="0"/>
    <xf numFmtId="0" fontId="2" fillId="0" borderId="0" xfId="0" applyFont="1"/>
    <xf numFmtId="0" fontId="4" fillId="0" borderId="0" xfId="0" applyFont="1"/>
    <xf numFmtId="0" fontId="3" fillId="2" borderId="0" xfId="0" applyFont="1" applyFill="1"/>
    <xf numFmtId="0" fontId="6" fillId="0" borderId="0" xfId="0" applyFont="1"/>
    <xf numFmtId="0" fontId="7" fillId="2" borderId="0" xfId="0" applyFont="1" applyFill="1"/>
    <xf numFmtId="0" fontId="9" fillId="0" borderId="0" xfId="0" applyFont="1"/>
    <xf numFmtId="0" fontId="9" fillId="4" borderId="0" xfId="0" applyFont="1" applyFill="1" applyAlignment="1">
      <alignment vertical="center"/>
    </xf>
    <xf numFmtId="6" fontId="8" fillId="4" borderId="0" xfId="0" applyNumberFormat="1" applyFont="1" applyFill="1" applyAlignment="1">
      <alignment horizontal="center" vertical="center"/>
    </xf>
    <xf numFmtId="0" fontId="8" fillId="4" borderId="0" xfId="0" applyFont="1" applyFill="1" applyAlignment="1">
      <alignment horizontal="left" vertical="center" indent="1"/>
    </xf>
    <xf numFmtId="0" fontId="9" fillId="4" borderId="1" xfId="0" applyFont="1" applyFill="1" applyBorder="1" applyAlignment="1">
      <alignment vertical="center"/>
    </xf>
    <xf numFmtId="0" fontId="4" fillId="4" borderId="0" xfId="0" applyFont="1" applyFill="1"/>
    <xf numFmtId="0" fontId="9" fillId="4" borderId="3" xfId="0" applyFont="1" applyFill="1" applyBorder="1" applyAlignment="1">
      <alignment vertical="center"/>
    </xf>
    <xf numFmtId="0" fontId="4" fillId="4" borderId="3" xfId="0" applyFont="1" applyFill="1" applyBorder="1"/>
    <xf numFmtId="0" fontId="4" fillId="4" borderId="1" xfId="0" applyFont="1" applyFill="1" applyBorder="1"/>
    <xf numFmtId="6" fontId="9" fillId="4" borderId="1" xfId="0" applyNumberFormat="1" applyFont="1" applyFill="1" applyBorder="1" applyAlignment="1">
      <alignment horizontal="center" vertical="center"/>
    </xf>
    <xf numFmtId="6" fontId="9" fillId="4" borderId="3" xfId="0" applyNumberFormat="1" applyFont="1" applyFill="1" applyBorder="1" applyAlignment="1">
      <alignment horizontal="center" vertical="center"/>
    </xf>
    <xf numFmtId="0" fontId="8" fillId="4" borderId="0" xfId="0" applyFont="1" applyFill="1" applyAlignment="1">
      <alignment horizontal="left" vertical="center" indent="2"/>
    </xf>
    <xf numFmtId="0" fontId="9" fillId="4" borderId="0" xfId="0" applyFont="1" applyFill="1" applyAlignment="1">
      <alignment horizontal="left" vertical="center" indent="1"/>
    </xf>
    <xf numFmtId="0" fontId="9" fillId="4" borderId="1" xfId="0" applyFont="1" applyFill="1" applyBorder="1" applyAlignment="1">
      <alignment horizontal="left" vertical="center" indent="3"/>
    </xf>
    <xf numFmtId="0" fontId="10" fillId="0" borderId="0" xfId="0" applyFont="1" applyAlignment="1">
      <alignment horizontal="left" vertical="center"/>
    </xf>
    <xf numFmtId="0" fontId="10" fillId="6" borderId="0" xfId="0" applyFont="1" applyFill="1" applyAlignment="1">
      <alignment horizontal="left" vertical="center"/>
    </xf>
    <xf numFmtId="0" fontId="2" fillId="6" borderId="0" xfId="0" applyFont="1" applyFill="1"/>
    <xf numFmtId="165" fontId="3" fillId="2" borderId="0" xfId="0" applyNumberFormat="1" applyFont="1" applyFill="1" applyAlignment="1">
      <alignment horizontal="center"/>
    </xf>
    <xf numFmtId="0" fontId="10" fillId="4" borderId="0" xfId="0" applyFont="1" applyFill="1" applyAlignment="1">
      <alignment horizontal="left" vertical="center"/>
    </xf>
    <xf numFmtId="0" fontId="11" fillId="4" borderId="0" xfId="0" applyFont="1" applyFill="1" applyAlignment="1">
      <alignment horizontal="left" vertical="center"/>
    </xf>
    <xf numFmtId="0" fontId="4" fillId="3" borderId="0" xfId="0" applyFont="1" applyFill="1"/>
    <xf numFmtId="0" fontId="5" fillId="3" borderId="0" xfId="0" applyFont="1" applyFill="1"/>
    <xf numFmtId="0" fontId="2" fillId="3" borderId="0" xfId="0" applyFont="1" applyFill="1"/>
    <xf numFmtId="0" fontId="3" fillId="5" borderId="0" xfId="0" applyFont="1" applyFill="1"/>
    <xf numFmtId="0" fontId="3" fillId="5" borderId="0" xfId="0" applyFont="1" applyFill="1" applyAlignment="1">
      <alignment horizontal="center"/>
    </xf>
    <xf numFmtId="38" fontId="2" fillId="3" borderId="0" xfId="0" applyNumberFormat="1" applyFont="1" applyFill="1"/>
    <xf numFmtId="38" fontId="4" fillId="3" borderId="0" xfId="0" applyNumberFormat="1" applyFont="1" applyFill="1"/>
    <xf numFmtId="0" fontId="2" fillId="3" borderId="1" xfId="0" applyFont="1" applyFill="1" applyBorder="1"/>
    <xf numFmtId="38" fontId="2" fillId="3" borderId="1" xfId="0" applyNumberFormat="1" applyFont="1" applyFill="1" applyBorder="1"/>
    <xf numFmtId="0" fontId="4" fillId="3" borderId="0" xfId="0" applyFont="1" applyFill="1" applyAlignment="1">
      <alignment horizontal="left" indent="1"/>
    </xf>
    <xf numFmtId="0" fontId="4" fillId="3" borderId="0" xfId="0" applyFont="1" applyFill="1" applyAlignment="1">
      <alignment horizontal="left" indent="2"/>
    </xf>
    <xf numFmtId="0" fontId="2" fillId="3" borderId="2" xfId="0" applyFont="1" applyFill="1" applyBorder="1"/>
    <xf numFmtId="38" fontId="2" fillId="3" borderId="2" xfId="0" applyNumberFormat="1" applyFont="1" applyFill="1" applyBorder="1"/>
    <xf numFmtId="0" fontId="2" fillId="3" borderId="1" xfId="0" applyFont="1" applyFill="1" applyBorder="1" applyAlignment="1">
      <alignment horizontal="left" indent="1"/>
    </xf>
    <xf numFmtId="9" fontId="4" fillId="3" borderId="0" xfId="0" applyNumberFormat="1" applyFont="1" applyFill="1"/>
    <xf numFmtId="1" fontId="2" fillId="3" borderId="2" xfId="0" applyNumberFormat="1" applyFont="1" applyFill="1" applyBorder="1"/>
    <xf numFmtId="0" fontId="4" fillId="3" borderId="0" xfId="0" applyFont="1" applyFill="1" applyAlignment="1">
      <alignment horizontal="left"/>
    </xf>
    <xf numFmtId="0" fontId="4" fillId="3" borderId="2" xfId="0" applyFont="1" applyFill="1" applyBorder="1"/>
    <xf numFmtId="38" fontId="4" fillId="3" borderId="2" xfId="0" applyNumberFormat="1" applyFont="1" applyFill="1" applyBorder="1"/>
    <xf numFmtId="0" fontId="6" fillId="3" borderId="0" xfId="0" applyFont="1" applyFill="1"/>
    <xf numFmtId="164" fontId="6" fillId="3" borderId="0" xfId="0" applyNumberFormat="1" applyFont="1" applyFill="1"/>
    <xf numFmtId="0" fontId="2" fillId="3" borderId="0" xfId="0" applyFont="1" applyFill="1" applyAlignment="1">
      <alignment horizontal="left" indent="1"/>
    </xf>
    <xf numFmtId="0" fontId="3" fillId="3" borderId="0" xfId="0" applyFont="1" applyFill="1"/>
    <xf numFmtId="0" fontId="2" fillId="3" borderId="0" xfId="0" applyFont="1" applyFill="1" applyAlignment="1">
      <alignment horizontal="left" indent="2"/>
    </xf>
    <xf numFmtId="0" fontId="4" fillId="3" borderId="0" xfId="0" applyFont="1" applyFill="1" applyAlignment="1">
      <alignment horizontal="left" indent="3"/>
    </xf>
    <xf numFmtId="0" fontId="7" fillId="3" borderId="0" xfId="0" applyFont="1" applyFill="1"/>
    <xf numFmtId="0" fontId="2" fillId="3" borderId="1" xfId="0" applyFont="1" applyFill="1" applyBorder="1" applyAlignment="1">
      <alignment horizontal="left" indent="3"/>
    </xf>
    <xf numFmtId="0" fontId="3" fillId="3" borderId="1" xfId="0" applyFont="1" applyFill="1" applyBorder="1"/>
    <xf numFmtId="0" fontId="3" fillId="3" borderId="2" xfId="0" applyFont="1" applyFill="1" applyBorder="1"/>
    <xf numFmtId="10" fontId="4" fillId="0" borderId="0" xfId="0" applyNumberFormat="1" applyFont="1"/>
    <xf numFmtId="38" fontId="4" fillId="0" borderId="0" xfId="0" applyNumberFormat="1" applyFont="1"/>
    <xf numFmtId="0" fontId="2" fillId="0" borderId="3" xfId="0" applyFont="1" applyBorder="1"/>
    <xf numFmtId="38" fontId="2" fillId="0" borderId="3" xfId="0" applyNumberFormat="1" applyFont="1" applyBorder="1"/>
    <xf numFmtId="41" fontId="4" fillId="0" borderId="0" xfId="0" applyNumberFormat="1" applyFont="1"/>
    <xf numFmtId="0" fontId="12" fillId="0" borderId="3" xfId="0" applyFont="1" applyBorder="1"/>
    <xf numFmtId="38" fontId="12" fillId="0" borderId="3" xfId="0" applyNumberFormat="1" applyFont="1" applyBorder="1"/>
    <xf numFmtId="41" fontId="2" fillId="0" borderId="3" xfId="0" applyNumberFormat="1" applyFont="1" applyBorder="1"/>
    <xf numFmtId="167" fontId="4" fillId="0" borderId="0" xfId="0" applyNumberFormat="1" applyFont="1"/>
    <xf numFmtId="0" fontId="3" fillId="0" borderId="0" xfId="0" applyFont="1" applyAlignment="1">
      <alignment horizontal="center"/>
    </xf>
    <xf numFmtId="38" fontId="2" fillId="0" borderId="0" xfId="0" applyNumberFormat="1" applyFont="1"/>
    <xf numFmtId="164" fontId="6" fillId="0" borderId="0" xfId="0" applyNumberFormat="1" applyFont="1"/>
    <xf numFmtId="0" fontId="5" fillId="0" borderId="0" xfId="0" applyFont="1"/>
    <xf numFmtId="9" fontId="4" fillId="0" borderId="0" xfId="0" applyNumberFormat="1" applyFont="1"/>
    <xf numFmtId="1" fontId="2" fillId="0" borderId="0" xfId="0" applyNumberFormat="1" applyFont="1"/>
    <xf numFmtId="0" fontId="3" fillId="7" borderId="0" xfId="0" applyFont="1" applyFill="1" applyAlignment="1">
      <alignment horizontal="center"/>
    </xf>
    <xf numFmtId="38" fontId="2" fillId="7" borderId="0" xfId="0" applyNumberFormat="1" applyFont="1" applyFill="1"/>
    <xf numFmtId="0" fontId="4" fillId="7" borderId="0" xfId="0" applyFont="1" applyFill="1"/>
    <xf numFmtId="38" fontId="4" fillId="7" borderId="0" xfId="0" applyNumberFormat="1" applyFont="1" applyFill="1"/>
    <xf numFmtId="164" fontId="6" fillId="7" borderId="0" xfId="0" applyNumberFormat="1" applyFont="1" applyFill="1"/>
    <xf numFmtId="0" fontId="2" fillId="7" borderId="0" xfId="0" applyFont="1" applyFill="1"/>
    <xf numFmtId="0" fontId="5" fillId="7" borderId="0" xfId="0" applyFont="1" applyFill="1"/>
    <xf numFmtId="9" fontId="4" fillId="7" borderId="0" xfId="0" applyNumberFormat="1" applyFont="1" applyFill="1"/>
    <xf numFmtId="1" fontId="2" fillId="7" borderId="0" xfId="0" applyNumberFormat="1" applyFont="1" applyFill="1"/>
    <xf numFmtId="166" fontId="13" fillId="0" borderId="0" xfId="0" applyNumberFormat="1" applyFont="1"/>
    <xf numFmtId="0" fontId="3" fillId="8" borderId="0" xfId="0" applyFont="1" applyFill="1" applyAlignment="1">
      <alignment horizontal="left"/>
    </xf>
    <xf numFmtId="41" fontId="4" fillId="3" borderId="0" xfId="0" applyNumberFormat="1" applyFont="1" applyFill="1"/>
    <xf numFmtId="168" fontId="4" fillId="3" borderId="0" xfId="0" applyNumberFormat="1" applyFont="1" applyFill="1"/>
    <xf numFmtId="38" fontId="4" fillId="6" borderId="0" xfId="0" applyNumberFormat="1" applyFont="1" applyFill="1"/>
    <xf numFmtId="0" fontId="4" fillId="6" borderId="0" xfId="0" applyFont="1" applyFill="1"/>
    <xf numFmtId="0" fontId="3" fillId="8" borderId="0" xfId="0" applyFont="1" applyFill="1" applyAlignment="1">
      <alignment horizontal="center"/>
    </xf>
    <xf numFmtId="0" fontId="4" fillId="9" borderId="0" xfId="0" applyFont="1" applyFill="1"/>
    <xf numFmtId="0" fontId="1" fillId="0" borderId="0" xfId="2"/>
    <xf numFmtId="0" fontId="16" fillId="0" borderId="0" xfId="2" applyFont="1"/>
    <xf numFmtId="0" fontId="17" fillId="0" borderId="0" xfId="2" applyFont="1"/>
    <xf numFmtId="0" fontId="18" fillId="0" borderId="0" xfId="2" applyFont="1"/>
    <xf numFmtId="0" fontId="1" fillId="2" borderId="0" xfId="2" applyFill="1"/>
    <xf numFmtId="0" fontId="14" fillId="0" borderId="0" xfId="2" applyFont="1"/>
    <xf numFmtId="0" fontId="1" fillId="0" borderId="0" xfId="2" applyAlignment="1">
      <alignment horizontal="center"/>
    </xf>
    <xf numFmtId="0" fontId="19" fillId="0" borderId="0" xfId="3" applyAlignment="1">
      <alignment horizontal="center"/>
    </xf>
    <xf numFmtId="0" fontId="15" fillId="0" borderId="0" xfId="1" applyAlignment="1">
      <alignment horizontal="center"/>
    </xf>
    <xf numFmtId="43" fontId="4" fillId="3" borderId="0" xfId="0" applyNumberFormat="1" applyFont="1" applyFill="1"/>
    <xf numFmtId="43" fontId="4" fillId="0" borderId="0" xfId="0" applyNumberFormat="1" applyFont="1"/>
    <xf numFmtId="164" fontId="4" fillId="0" borderId="0" xfId="0" applyNumberFormat="1" applyFont="1"/>
    <xf numFmtId="0" fontId="20" fillId="0" borderId="0" xfId="2" applyFont="1" applyAlignment="1">
      <alignment vertical="top" wrapText="1"/>
    </xf>
  </cellXfs>
  <cellStyles count="4">
    <cellStyle name="Hyperlink" xfId="1" builtinId="8"/>
    <cellStyle name="Hyperlink 2" xfId="3" xr:uid="{5D54067E-0217-46CA-B814-A7F023282963}"/>
    <cellStyle name="Normal" xfId="0" builtinId="0"/>
    <cellStyle name="Normal 2" xfId="2" xr:uid="{0B09C0D1-99F4-452E-8D61-6417939D97C1}"/>
  </cellStyles>
  <dxfs count="0"/>
  <tableStyles count="0" defaultTableStyle="TableStyleMedium9" defaultPivotStyle="PivotStyleLight16"/>
  <colors>
    <mruColors>
      <color rgb="FF0000FF"/>
      <color rgb="FF44546A"/>
      <color rgb="FF01509F"/>
      <color rgb="FFFFFFCC"/>
      <color rgb="FF003399"/>
      <color rgb="FF0033CC"/>
      <color rgb="FF3333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517770</xdr:colOff>
      <xdr:row>29</xdr:row>
      <xdr:rowOff>24423</xdr:rowOff>
    </xdr:from>
    <xdr:to>
      <xdr:col>10</xdr:col>
      <xdr:colOff>366346</xdr:colOff>
      <xdr:row>56</xdr:row>
      <xdr:rowOff>78154</xdr:rowOff>
    </xdr:to>
    <xdr:cxnSp macro="">
      <xdr:nvCxnSpPr>
        <xdr:cNvPr id="2" name="Straight Arrow Connector 1">
          <a:extLst>
            <a:ext uri="{FF2B5EF4-FFF2-40B4-BE49-F238E27FC236}">
              <a16:creationId xmlns:a16="http://schemas.microsoft.com/office/drawing/2014/main" id="{90D809DC-5B80-44B6-8591-DE45E2EB1011}"/>
            </a:ext>
          </a:extLst>
        </xdr:cNvPr>
        <xdr:cNvCxnSpPr/>
      </xdr:nvCxnSpPr>
      <xdr:spPr>
        <a:xfrm flipH="1">
          <a:off x="5381870" y="3707423"/>
          <a:ext cx="2490176" cy="3514481"/>
        </a:xfrm>
        <a:prstGeom prst="straightConnector1">
          <a:avLst/>
        </a:prstGeom>
        <a:ln>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517770</xdr:colOff>
      <xdr:row>29</xdr:row>
      <xdr:rowOff>24423</xdr:rowOff>
    </xdr:from>
    <xdr:to>
      <xdr:col>10</xdr:col>
      <xdr:colOff>366346</xdr:colOff>
      <xdr:row>56</xdr:row>
      <xdr:rowOff>78154</xdr:rowOff>
    </xdr:to>
    <xdr:cxnSp macro="">
      <xdr:nvCxnSpPr>
        <xdr:cNvPr id="2" name="Straight Arrow Connector 1">
          <a:extLst>
            <a:ext uri="{FF2B5EF4-FFF2-40B4-BE49-F238E27FC236}">
              <a16:creationId xmlns:a16="http://schemas.microsoft.com/office/drawing/2014/main" id="{CC7CC5AE-A8A7-49B9-8129-BAAA46C304E0}"/>
            </a:ext>
          </a:extLst>
        </xdr:cNvPr>
        <xdr:cNvCxnSpPr/>
      </xdr:nvCxnSpPr>
      <xdr:spPr>
        <a:xfrm flipH="1">
          <a:off x="5381870" y="3707423"/>
          <a:ext cx="2490176" cy="3514481"/>
        </a:xfrm>
        <a:prstGeom prst="straightConnector1">
          <a:avLst/>
        </a:prstGeom>
        <a:ln>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ASM Colors">
      <a:dk1>
        <a:sysClr val="windowText" lastClr="000000"/>
      </a:dk1>
      <a:lt1>
        <a:sysClr val="window" lastClr="FFFFFF"/>
      </a:lt1>
      <a:dk2>
        <a:srgbClr val="44546A"/>
      </a:dk2>
      <a:lt2>
        <a:srgbClr val="E7E6E6"/>
      </a:lt2>
      <a:accent1>
        <a:srgbClr val="01509F"/>
      </a:accent1>
      <a:accent2>
        <a:srgbClr val="ED7D31"/>
      </a:accent2>
      <a:accent3>
        <a:srgbClr val="70AD47"/>
      </a:accent3>
      <a:accent4>
        <a:srgbClr val="518FC8"/>
      </a:accent4>
      <a:accent5>
        <a:srgbClr val="132D59"/>
      </a:accent5>
      <a:accent6>
        <a:srgbClr val="C0000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B1B53-6054-4676-BBE3-EE59EAACA496}">
  <dimension ref="C1:E17"/>
  <sheetViews>
    <sheetView showGridLines="0" tabSelected="1" workbookViewId="0"/>
  </sheetViews>
  <sheetFormatPr defaultRowHeight="14.5" x14ac:dyDescent="0.35"/>
  <cols>
    <col min="1" max="1" width="2" style="87" customWidth="1"/>
    <col min="2" max="2" width="8.88671875" style="87"/>
    <col min="3" max="3" width="6.88671875" style="87" customWidth="1"/>
    <col min="4" max="4" width="69.88671875" style="87" bestFit="1" customWidth="1"/>
    <col min="5" max="5" width="25.21875" style="87" customWidth="1"/>
    <col min="6" max="16384" width="8.88671875" style="87"/>
  </cols>
  <sheetData>
    <row r="1" spans="3:5" ht="5" customHeight="1" x14ac:dyDescent="0.35"/>
    <row r="3" spans="3:5" ht="33.5" x14ac:dyDescent="0.75">
      <c r="C3" s="88" t="s">
        <v>132</v>
      </c>
    </row>
    <row r="4" spans="3:5" ht="26" x14ac:dyDescent="0.6">
      <c r="C4" s="89" t="s">
        <v>133</v>
      </c>
    </row>
    <row r="5" spans="3:5" x14ac:dyDescent="0.35">
      <c r="C5" s="90" t="s">
        <v>128</v>
      </c>
    </row>
    <row r="6" spans="3:5" ht="5" customHeight="1" x14ac:dyDescent="0.35"/>
    <row r="7" spans="3:5" ht="5" customHeight="1" x14ac:dyDescent="0.35">
      <c r="C7" s="91"/>
      <c r="D7" s="91"/>
      <c r="E7" s="91"/>
    </row>
    <row r="8" spans="3:5" ht="5" customHeight="1" x14ac:dyDescent="0.35"/>
    <row r="9" spans="3:5" ht="14.4" customHeight="1" x14ac:dyDescent="0.35">
      <c r="C9" s="92" t="s">
        <v>137</v>
      </c>
    </row>
    <row r="10" spans="3:5" ht="5" customHeight="1" x14ac:dyDescent="0.35"/>
    <row r="11" spans="3:5" x14ac:dyDescent="0.35">
      <c r="C11" s="93">
        <v>1</v>
      </c>
      <c r="D11" s="87" t="s">
        <v>134</v>
      </c>
      <c r="E11" s="95" t="s">
        <v>129</v>
      </c>
    </row>
    <row r="12" spans="3:5" x14ac:dyDescent="0.35">
      <c r="C12" s="93">
        <v>2</v>
      </c>
      <c r="D12" s="87" t="s">
        <v>135</v>
      </c>
      <c r="E12" s="95" t="s">
        <v>129</v>
      </c>
    </row>
    <row r="13" spans="3:5" x14ac:dyDescent="0.35">
      <c r="C13" s="93">
        <v>3</v>
      </c>
      <c r="D13" s="87" t="s">
        <v>136</v>
      </c>
      <c r="E13" s="95" t="s">
        <v>129</v>
      </c>
    </row>
    <row r="14" spans="3:5" ht="5" customHeight="1" x14ac:dyDescent="0.35">
      <c r="C14" s="93"/>
      <c r="E14" s="94"/>
    </row>
    <row r="16" spans="3:5" ht="62.65" customHeight="1" x14ac:dyDescent="0.35">
      <c r="C16" s="99" t="s">
        <v>130</v>
      </c>
      <c r="D16" s="99"/>
      <c r="E16" s="99"/>
    </row>
    <row r="17" spans="3:5" ht="60" customHeight="1" x14ac:dyDescent="0.35">
      <c r="C17" s="99" t="s">
        <v>131</v>
      </c>
      <c r="D17" s="99"/>
      <c r="E17" s="99"/>
    </row>
  </sheetData>
  <mergeCells count="2">
    <mergeCell ref="C16:E16"/>
    <mergeCell ref="C17:E17"/>
  </mergeCells>
  <hyperlinks>
    <hyperlink ref="E11" location="'3SM &amp; FCFF FCFE'!A1" display="LINK" xr:uid="{45E3059B-35CF-4F03-A3E2-09AE9D8A5FAF}"/>
    <hyperlink ref="E12" location="'D&amp;A'!A1" display="LINK" xr:uid="{7DBBA476-F3CF-41FE-A2E9-7E67A0708A6D}"/>
    <hyperlink ref="E13" location="'CFS One Period'!A1" display="LINK" xr:uid="{91D09CE6-6F5B-4400-A4D5-4C7D9BAAA086}"/>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33FD-AE18-48DA-BA2D-60E9CB6EEF6A}">
  <sheetPr>
    <pageSetUpPr fitToPage="1"/>
  </sheetPr>
  <dimension ref="A2:R86"/>
  <sheetViews>
    <sheetView showGridLines="0" zoomScale="130" zoomScaleNormal="130" workbookViewId="0"/>
  </sheetViews>
  <sheetFormatPr defaultRowHeight="11.5" outlineLevelRow="1" outlineLevelCol="1" x14ac:dyDescent="0.3"/>
  <cols>
    <col min="1" max="1" width="1.77734375" style="2" customWidth="1"/>
    <col min="2" max="2" width="55.33203125" style="2" bestFit="1" customWidth="1"/>
    <col min="3" max="6" width="9.33203125" style="2" customWidth="1"/>
    <col min="7" max="7" width="1.77734375" style="2" customWidth="1"/>
    <col min="8" max="8" width="0.88671875" style="2" customWidth="1"/>
    <col min="9" max="9" width="1.77734375" style="2" customWidth="1"/>
    <col min="10" max="10" width="32.44140625" style="2" bestFit="1" customWidth="1"/>
    <col min="11" max="11" width="8.88671875" style="2"/>
    <col min="12" max="12" width="1.77734375" style="2" customWidth="1"/>
    <col min="13" max="13" width="32.44140625" style="2" bestFit="1" customWidth="1" outlineLevel="1"/>
    <col min="14" max="14" width="8.88671875" style="2" outlineLevel="1"/>
    <col min="15" max="15" width="7.77734375" style="2" bestFit="1" customWidth="1"/>
    <col min="16" max="16384" width="8.88671875" style="2"/>
  </cols>
  <sheetData>
    <row r="2" spans="1:18" ht="17.5" x14ac:dyDescent="0.35">
      <c r="A2" s="26"/>
      <c r="B2" s="27" t="s">
        <v>70</v>
      </c>
      <c r="C2" s="82"/>
      <c r="D2" s="82"/>
      <c r="E2" s="82"/>
      <c r="F2" s="82"/>
      <c r="I2" s="26"/>
      <c r="J2" s="27" t="s">
        <v>114</v>
      </c>
      <c r="O2" s="26"/>
      <c r="P2" s="26"/>
      <c r="Q2" s="26"/>
      <c r="R2" s="26"/>
    </row>
    <row r="3" spans="1:18" ht="3" customHeight="1" x14ac:dyDescent="0.3">
      <c r="A3" s="26"/>
      <c r="B3" s="28"/>
      <c r="C3" s="26"/>
      <c r="D3" s="26"/>
      <c r="E3" s="26"/>
      <c r="F3" s="26"/>
      <c r="I3" s="26"/>
      <c r="O3" s="26"/>
      <c r="P3" s="26"/>
      <c r="Q3" s="26"/>
      <c r="R3" s="26"/>
    </row>
    <row r="4" spans="1:18" x14ac:dyDescent="0.3">
      <c r="A4" s="26"/>
      <c r="B4" s="29" t="s">
        <v>8</v>
      </c>
      <c r="C4" s="30" t="s">
        <v>13</v>
      </c>
      <c r="D4" s="30" t="s">
        <v>14</v>
      </c>
      <c r="E4" s="30" t="s">
        <v>68</v>
      </c>
      <c r="F4" s="30" t="s">
        <v>67</v>
      </c>
      <c r="G4" s="64"/>
      <c r="H4" s="70"/>
      <c r="I4" s="26"/>
      <c r="J4" s="80" t="s">
        <v>108</v>
      </c>
      <c r="K4" s="85" t="s">
        <v>67</v>
      </c>
      <c r="O4" s="26"/>
      <c r="P4" s="26"/>
      <c r="Q4" s="26"/>
      <c r="R4" s="26"/>
    </row>
    <row r="5" spans="1:18" x14ac:dyDescent="0.3">
      <c r="A5" s="26"/>
      <c r="B5" s="28" t="s">
        <v>5</v>
      </c>
      <c r="C5" s="31">
        <v>1000</v>
      </c>
      <c r="D5" s="31">
        <f>C5*1.1</f>
        <v>1100</v>
      </c>
      <c r="E5" s="31">
        <f>D5*1.1</f>
        <v>1210</v>
      </c>
      <c r="F5" s="31">
        <f>E5*1.1</f>
        <v>1331</v>
      </c>
      <c r="G5" s="65"/>
      <c r="H5" s="71"/>
      <c r="I5" s="26"/>
      <c r="J5" s="55" t="s">
        <v>99</v>
      </c>
      <c r="K5" s="79">
        <v>0.21</v>
      </c>
      <c r="O5" s="26"/>
      <c r="P5" s="26"/>
      <c r="Q5" s="26"/>
      <c r="R5" s="26"/>
    </row>
    <row r="6" spans="1:18" hidden="1" outlineLevel="1" x14ac:dyDescent="0.3">
      <c r="A6" s="26"/>
      <c r="B6" s="28" t="s">
        <v>7</v>
      </c>
      <c r="H6" s="72"/>
      <c r="I6" s="26"/>
      <c r="O6" s="26"/>
      <c r="P6" s="26"/>
      <c r="Q6" s="26"/>
      <c r="R6" s="26"/>
    </row>
    <row r="7" spans="1:18" hidden="1" outlineLevel="1" x14ac:dyDescent="0.3">
      <c r="A7" s="26"/>
      <c r="B7" s="35" t="s">
        <v>97</v>
      </c>
      <c r="C7" s="32">
        <f>55%*C5</f>
        <v>550</v>
      </c>
      <c r="D7" s="32">
        <f>55%*D5</f>
        <v>605</v>
      </c>
      <c r="E7" s="32">
        <f>55%*E5</f>
        <v>665.5</v>
      </c>
      <c r="F7" s="32">
        <f>55%*F5</f>
        <v>732.05000000000007</v>
      </c>
      <c r="G7" s="56"/>
      <c r="H7" s="73"/>
      <c r="I7" s="26"/>
      <c r="O7" s="26"/>
      <c r="P7" s="26"/>
      <c r="Q7" s="26"/>
      <c r="R7" s="26"/>
    </row>
    <row r="8" spans="1:18" hidden="1" outlineLevel="1" x14ac:dyDescent="0.3">
      <c r="A8" s="26"/>
      <c r="B8" s="35" t="s">
        <v>71</v>
      </c>
      <c r="C8" s="32">
        <v>50</v>
      </c>
      <c r="D8" s="32">
        <f>D85</f>
        <v>55</v>
      </c>
      <c r="E8" s="32">
        <f t="shared" ref="E8:F8" si="0">E85</f>
        <v>60.5</v>
      </c>
      <c r="F8" s="32">
        <f t="shared" si="0"/>
        <v>66.55</v>
      </c>
      <c r="G8" s="56"/>
      <c r="H8" s="73"/>
      <c r="I8" s="26"/>
      <c r="L8" s="55"/>
      <c r="O8" s="26"/>
      <c r="P8" s="26"/>
      <c r="Q8" s="26"/>
      <c r="R8" s="26"/>
    </row>
    <row r="9" spans="1:18" collapsed="1" x14ac:dyDescent="0.3">
      <c r="A9" s="26"/>
      <c r="B9" s="28" t="s">
        <v>7</v>
      </c>
      <c r="C9" s="31">
        <f>SUM(C7:C8)</f>
        <v>600</v>
      </c>
      <c r="D9" s="31">
        <f t="shared" ref="D9:F9" si="1">SUM(D7:D8)</f>
        <v>660</v>
      </c>
      <c r="E9" s="31">
        <f t="shared" si="1"/>
        <v>726</v>
      </c>
      <c r="F9" s="31">
        <f t="shared" si="1"/>
        <v>798.6</v>
      </c>
      <c r="G9" s="65"/>
      <c r="H9" s="71"/>
      <c r="I9" s="26"/>
      <c r="O9" s="26"/>
      <c r="P9" s="26"/>
      <c r="Q9" s="26"/>
      <c r="R9" s="26"/>
    </row>
    <row r="10" spans="1:18" x14ac:dyDescent="0.3">
      <c r="A10" s="26"/>
      <c r="B10" s="28" t="s">
        <v>0</v>
      </c>
      <c r="C10" s="31">
        <f>C5-C9</f>
        <v>400</v>
      </c>
      <c r="D10" s="31">
        <f>D5-D7</f>
        <v>495</v>
      </c>
      <c r="E10" s="31">
        <f>E5-E7</f>
        <v>544.5</v>
      </c>
      <c r="F10" s="31">
        <f>F5-F7</f>
        <v>598.94999999999993</v>
      </c>
      <c r="G10" s="65"/>
      <c r="H10" s="71"/>
      <c r="I10" s="26"/>
      <c r="J10" s="80" t="s">
        <v>100</v>
      </c>
      <c r="K10" s="85" t="s">
        <v>67</v>
      </c>
      <c r="M10" s="80" t="s">
        <v>115</v>
      </c>
      <c r="N10" s="85" t="s">
        <v>67</v>
      </c>
      <c r="O10" s="26"/>
      <c r="P10" s="26"/>
      <c r="Q10" s="26"/>
      <c r="R10" s="26"/>
    </row>
    <row r="11" spans="1:18" x14ac:dyDescent="0.3">
      <c r="A11" s="26"/>
      <c r="B11" s="26" t="s">
        <v>12</v>
      </c>
      <c r="C11" s="32">
        <f>15%*C5</f>
        <v>150</v>
      </c>
      <c r="D11" s="32">
        <f>15%*D5</f>
        <v>165</v>
      </c>
      <c r="E11" s="32">
        <f>15%*E5</f>
        <v>181.5</v>
      </c>
      <c r="F11" s="32">
        <f>15%*F5</f>
        <v>199.65</v>
      </c>
      <c r="G11" s="56"/>
      <c r="H11" s="73"/>
      <c r="I11" s="26"/>
      <c r="J11" s="2" t="s">
        <v>101</v>
      </c>
      <c r="K11" s="59">
        <f>F12*(1-K5)</f>
        <v>315.447</v>
      </c>
      <c r="M11" s="2" t="s">
        <v>116</v>
      </c>
      <c r="N11" s="56">
        <f>SUM(F20:F21)-SUM(E20:E21)</f>
        <v>21.879452054794541</v>
      </c>
      <c r="O11" s="26"/>
      <c r="P11" s="26"/>
      <c r="Q11" s="26"/>
      <c r="R11" s="26"/>
    </row>
    <row r="12" spans="1:18" x14ac:dyDescent="0.3">
      <c r="A12" s="26"/>
      <c r="B12" s="33" t="s">
        <v>6</v>
      </c>
      <c r="C12" s="34">
        <f>C10-C11</f>
        <v>250</v>
      </c>
      <c r="D12" s="34">
        <f>D10-D11</f>
        <v>330</v>
      </c>
      <c r="E12" s="34">
        <f>E10-E11</f>
        <v>363</v>
      </c>
      <c r="F12" s="34">
        <f>F10-F11</f>
        <v>399.29999999999995</v>
      </c>
      <c r="G12" s="65"/>
      <c r="H12" s="71"/>
      <c r="I12" s="26"/>
      <c r="J12" s="2" t="s">
        <v>102</v>
      </c>
      <c r="K12" s="56">
        <f>F40+F41</f>
        <v>66.55</v>
      </c>
      <c r="M12" s="2" t="s">
        <v>117</v>
      </c>
      <c r="N12" s="56">
        <f>F25-E25</f>
        <v>5.9671232876712352</v>
      </c>
      <c r="O12" s="26"/>
      <c r="P12" s="26"/>
      <c r="Q12" s="26"/>
      <c r="R12" s="26"/>
    </row>
    <row r="13" spans="1:18" x14ac:dyDescent="0.3">
      <c r="A13" s="26"/>
      <c r="B13" s="26" t="s">
        <v>1</v>
      </c>
      <c r="C13" s="32">
        <v>42.5</v>
      </c>
      <c r="D13" s="32">
        <f ca="1">D80</f>
        <v>37.5</v>
      </c>
      <c r="E13" s="32">
        <f ca="1">E80</f>
        <v>32.5</v>
      </c>
      <c r="F13" s="32">
        <f ca="1">F80</f>
        <v>27.5</v>
      </c>
      <c r="G13" s="56"/>
      <c r="H13" s="73"/>
      <c r="I13" s="26"/>
      <c r="J13" s="2" t="s">
        <v>103</v>
      </c>
      <c r="K13" s="56">
        <f>-SUM(F43:F45)</f>
        <v>15.912328767123292</v>
      </c>
      <c r="M13" s="57" t="s">
        <v>118</v>
      </c>
      <c r="N13" s="58">
        <f>N11-N12</f>
        <v>15.912328767123306</v>
      </c>
      <c r="O13" s="26"/>
      <c r="P13" s="26"/>
      <c r="Q13" s="26"/>
      <c r="R13" s="26"/>
    </row>
    <row r="14" spans="1:18" x14ac:dyDescent="0.3">
      <c r="A14" s="26"/>
      <c r="B14" s="33" t="s">
        <v>2</v>
      </c>
      <c r="C14" s="34">
        <f>C12-C13</f>
        <v>207.5</v>
      </c>
      <c r="D14" s="34">
        <f ca="1">D12-D13</f>
        <v>292.5</v>
      </c>
      <c r="E14" s="34">
        <f ca="1">E12-E13</f>
        <v>330.5</v>
      </c>
      <c r="F14" s="34">
        <f ca="1">F12-F13</f>
        <v>371.79999999999995</v>
      </c>
      <c r="G14" s="65"/>
      <c r="H14" s="71"/>
      <c r="I14" s="26"/>
      <c r="J14" s="2" t="s">
        <v>104</v>
      </c>
      <c r="K14" s="56">
        <f>-F49</f>
        <v>93.170000000000016</v>
      </c>
      <c r="O14" s="26"/>
      <c r="P14" s="26"/>
      <c r="Q14" s="26"/>
      <c r="R14" s="26"/>
    </row>
    <row r="15" spans="1:18" x14ac:dyDescent="0.3">
      <c r="A15" s="26"/>
      <c r="B15" s="26" t="s">
        <v>3</v>
      </c>
      <c r="C15" s="32">
        <f>+C14*$K$5</f>
        <v>43.574999999999996</v>
      </c>
      <c r="D15" s="32">
        <f ca="1">+D14*$K$5</f>
        <v>61.424999999999997</v>
      </c>
      <c r="E15" s="32">
        <f ca="1">+E14*$K$5</f>
        <v>69.405000000000001</v>
      </c>
      <c r="F15" s="32">
        <f ca="1">+F14*$K$5</f>
        <v>78.077999999999989</v>
      </c>
      <c r="G15" s="56"/>
      <c r="H15" s="73"/>
      <c r="I15" s="26"/>
      <c r="J15" s="57" t="s">
        <v>100</v>
      </c>
      <c r="K15" s="58">
        <f>K11+K12-K13-K14</f>
        <v>272.91467123287669</v>
      </c>
      <c r="O15" s="26"/>
      <c r="P15" s="26"/>
      <c r="Q15" s="26"/>
      <c r="R15" s="26"/>
    </row>
    <row r="16" spans="1:18" x14ac:dyDescent="0.3">
      <c r="A16" s="26"/>
      <c r="B16" s="33" t="s">
        <v>4</v>
      </c>
      <c r="C16" s="34">
        <f>C14-C15</f>
        <v>163.92500000000001</v>
      </c>
      <c r="D16" s="34">
        <f ca="1">D14-D15</f>
        <v>231.07499999999999</v>
      </c>
      <c r="E16" s="34">
        <f ca="1">E14-E15</f>
        <v>261.09500000000003</v>
      </c>
      <c r="F16" s="34">
        <f ca="1">F14-F15</f>
        <v>293.72199999999998</v>
      </c>
      <c r="G16" s="65"/>
      <c r="H16" s="71"/>
      <c r="I16" s="26"/>
      <c r="O16" s="26"/>
      <c r="P16" s="26"/>
      <c r="Q16" s="26"/>
      <c r="R16" s="26"/>
    </row>
    <row r="17" spans="1:18" ht="5" customHeight="1" x14ac:dyDescent="0.3">
      <c r="A17" s="26"/>
      <c r="B17" s="26"/>
      <c r="C17" s="26"/>
      <c r="D17" s="26"/>
      <c r="E17" s="26"/>
      <c r="F17" s="26"/>
      <c r="H17" s="72"/>
      <c r="I17" s="26"/>
      <c r="O17" s="26"/>
      <c r="P17" s="26"/>
      <c r="Q17" s="26"/>
      <c r="R17" s="26"/>
    </row>
    <row r="18" spans="1:18" x14ac:dyDescent="0.3">
      <c r="A18" s="26"/>
      <c r="B18" s="29" t="s">
        <v>58</v>
      </c>
      <c r="C18" s="30" t="str">
        <f>C4</f>
        <v>20X1</v>
      </c>
      <c r="D18" s="30" t="str">
        <f>D4</f>
        <v>20X2</v>
      </c>
      <c r="E18" s="30" t="str">
        <f>E4</f>
        <v>20X3</v>
      </c>
      <c r="F18" s="30" t="str">
        <f>F4</f>
        <v>20X4</v>
      </c>
      <c r="G18" s="64"/>
      <c r="H18" s="70"/>
      <c r="I18" s="26"/>
      <c r="J18" s="80" t="s">
        <v>100</v>
      </c>
      <c r="K18" s="85" t="s">
        <v>67</v>
      </c>
      <c r="L18" s="56"/>
      <c r="M18" s="56"/>
      <c r="N18" s="56"/>
      <c r="O18" s="26"/>
      <c r="P18" s="26"/>
      <c r="Q18" s="26"/>
      <c r="R18" s="26"/>
    </row>
    <row r="19" spans="1:18" x14ac:dyDescent="0.3">
      <c r="A19" s="26"/>
      <c r="B19" s="36" t="s">
        <v>57</v>
      </c>
      <c r="C19" s="32">
        <v>500</v>
      </c>
      <c r="D19" s="32">
        <f ca="1">D57+C19</f>
        <v>645.92431506849312</v>
      </c>
      <c r="E19" s="32">
        <f ca="1">E57+D19</f>
        <v>818.35356164383563</v>
      </c>
      <c r="F19" s="32">
        <f ca="1">F57+E19</f>
        <v>1019.5432328767124</v>
      </c>
      <c r="G19" s="56"/>
      <c r="H19" s="73"/>
      <c r="I19" s="32"/>
      <c r="J19" s="2" t="s">
        <v>109</v>
      </c>
      <c r="K19" s="59">
        <f>(F12+F40)*(1-K5)</f>
        <v>368.0215</v>
      </c>
      <c r="M19" s="98"/>
      <c r="N19" s="98"/>
      <c r="O19" s="96"/>
      <c r="P19" s="26"/>
      <c r="Q19" s="26"/>
      <c r="R19" s="26"/>
    </row>
    <row r="20" spans="1:18" x14ac:dyDescent="0.3">
      <c r="A20" s="26"/>
      <c r="B20" s="36" t="s">
        <v>19</v>
      </c>
      <c r="C20" s="32">
        <f>C5/365*30</f>
        <v>82.191780821917803</v>
      </c>
      <c r="D20" s="32">
        <f>D5/365*30</f>
        <v>90.410958904109592</v>
      </c>
      <c r="E20" s="32">
        <f>E5/365*30</f>
        <v>99.452054794520549</v>
      </c>
      <c r="F20" s="32">
        <f>F5/365*30</f>
        <v>109.39726027397261</v>
      </c>
      <c r="G20" s="56"/>
      <c r="H20" s="73"/>
      <c r="I20" s="26"/>
      <c r="J20" s="2" t="s">
        <v>110</v>
      </c>
      <c r="K20" s="56">
        <f>F40*K5</f>
        <v>13.975499999999998</v>
      </c>
      <c r="M20" s="98"/>
      <c r="N20" s="59"/>
      <c r="O20" s="96"/>
      <c r="P20" s="26"/>
      <c r="Q20" s="26"/>
      <c r="R20" s="26"/>
    </row>
    <row r="21" spans="1:18" x14ac:dyDescent="0.3">
      <c r="A21" s="26"/>
      <c r="B21" s="36" t="s">
        <v>20</v>
      </c>
      <c r="C21" s="32">
        <f>C9/365*60</f>
        <v>98.630136986301366</v>
      </c>
      <c r="D21" s="32">
        <f t="shared" ref="D21:F21" si="2">D9/365*60</f>
        <v>108.49315068493151</v>
      </c>
      <c r="E21" s="32">
        <f t="shared" si="2"/>
        <v>119.34246575342466</v>
      </c>
      <c r="F21" s="32">
        <f t="shared" si="2"/>
        <v>131.27671232876713</v>
      </c>
      <c r="G21" s="56"/>
      <c r="H21" s="73"/>
      <c r="I21" s="26"/>
      <c r="J21" s="2" t="s">
        <v>103</v>
      </c>
      <c r="K21" s="56">
        <f>-SUM(F43:F45)</f>
        <v>15.912328767123292</v>
      </c>
      <c r="N21" s="59"/>
      <c r="O21" s="96"/>
      <c r="P21" s="26"/>
      <c r="Q21" s="26"/>
      <c r="R21" s="26"/>
    </row>
    <row r="22" spans="1:18" x14ac:dyDescent="0.3">
      <c r="A22" s="26"/>
      <c r="B22" s="39" t="s">
        <v>54</v>
      </c>
      <c r="C22" s="34">
        <f>SUM(C19:C21)</f>
        <v>680.82191780821915</v>
      </c>
      <c r="D22" s="34">
        <f ca="1">SUM(D19:D21)</f>
        <v>844.82842465753424</v>
      </c>
      <c r="E22" s="34">
        <f ca="1">SUM(E19:E21)</f>
        <v>1037.1480821917808</v>
      </c>
      <c r="F22" s="34">
        <f ca="1">SUM(F19:F21)</f>
        <v>1260.2172054794521</v>
      </c>
      <c r="G22" s="65"/>
      <c r="H22" s="71"/>
      <c r="I22" s="26"/>
      <c r="J22" s="2" t="s">
        <v>104</v>
      </c>
      <c r="K22" s="56">
        <f>-F49</f>
        <v>93.170000000000016</v>
      </c>
      <c r="M22" s="56"/>
      <c r="N22" s="56"/>
      <c r="O22" s="96"/>
      <c r="P22" s="26"/>
      <c r="Q22" s="26"/>
      <c r="R22" s="26"/>
    </row>
    <row r="23" spans="1:18" x14ac:dyDescent="0.3">
      <c r="A23" s="26"/>
      <c r="B23" s="36" t="s">
        <v>52</v>
      </c>
      <c r="C23" s="32">
        <v>500</v>
      </c>
      <c r="D23" s="32">
        <f>D86</f>
        <v>522</v>
      </c>
      <c r="E23" s="32">
        <f>E86</f>
        <v>546.20000000000005</v>
      </c>
      <c r="F23" s="32">
        <f>F86</f>
        <v>572.82000000000016</v>
      </c>
      <c r="G23" s="56"/>
      <c r="H23" s="73"/>
      <c r="I23" s="26"/>
      <c r="J23" s="57" t="s">
        <v>100</v>
      </c>
      <c r="K23" s="58">
        <f>K19+K20-K21-K22</f>
        <v>272.91467123287669</v>
      </c>
      <c r="M23" s="65"/>
      <c r="N23" s="59"/>
      <c r="O23" s="96"/>
      <c r="P23" s="26"/>
      <c r="Q23" s="26"/>
      <c r="R23" s="26"/>
    </row>
    <row r="24" spans="1:18" x14ac:dyDescent="0.3">
      <c r="A24" s="26"/>
      <c r="B24" s="33" t="s">
        <v>50</v>
      </c>
      <c r="C24" s="34">
        <f>SUM(C22+C23)</f>
        <v>1180.821917808219</v>
      </c>
      <c r="D24" s="34">
        <f ca="1">SUM(D22+D23)</f>
        <v>1366.8284246575342</v>
      </c>
      <c r="E24" s="34">
        <f ca="1">SUM(E22+E23)</f>
        <v>1583.3480821917808</v>
      </c>
      <c r="F24" s="34">
        <f ca="1">SUM(F22+F23)</f>
        <v>1833.0372054794523</v>
      </c>
      <c r="G24" s="65"/>
      <c r="H24" s="71"/>
      <c r="I24" s="26"/>
      <c r="M24" s="56"/>
      <c r="N24" s="56"/>
      <c r="O24" s="26"/>
      <c r="P24" s="26"/>
      <c r="Q24" s="26"/>
      <c r="R24" s="26"/>
    </row>
    <row r="25" spans="1:18" x14ac:dyDescent="0.3">
      <c r="A25" s="26"/>
      <c r="B25" s="36" t="s">
        <v>21</v>
      </c>
      <c r="C25" s="32">
        <f>C9/365*30</f>
        <v>49.315068493150683</v>
      </c>
      <c r="D25" s="32">
        <f t="shared" ref="D25:F25" si="3">D9/365*30</f>
        <v>54.246575342465754</v>
      </c>
      <c r="E25" s="32">
        <f t="shared" si="3"/>
        <v>59.671232876712331</v>
      </c>
      <c r="F25" s="32">
        <f t="shared" si="3"/>
        <v>65.638356164383566</v>
      </c>
      <c r="G25" s="56"/>
      <c r="H25" s="73"/>
      <c r="I25" s="26"/>
      <c r="J25" s="80" t="s">
        <v>105</v>
      </c>
      <c r="K25" s="85" t="s">
        <v>67</v>
      </c>
      <c r="N25" s="56"/>
      <c r="O25" s="26"/>
      <c r="P25" s="26"/>
      <c r="Q25" s="26"/>
      <c r="R25" s="26"/>
    </row>
    <row r="26" spans="1:18" x14ac:dyDescent="0.3">
      <c r="A26" s="26"/>
      <c r="B26" s="36" t="s">
        <v>47</v>
      </c>
      <c r="C26" s="32">
        <v>50</v>
      </c>
      <c r="D26" s="32">
        <f>D68</f>
        <v>50</v>
      </c>
      <c r="E26" s="32">
        <f>E68</f>
        <v>50</v>
      </c>
      <c r="F26" s="32">
        <f>F68</f>
        <v>50</v>
      </c>
      <c r="G26" s="56"/>
      <c r="H26" s="73"/>
      <c r="I26" s="26"/>
      <c r="J26" s="2" t="s">
        <v>100</v>
      </c>
      <c r="K26" s="56">
        <f>K15</f>
        <v>272.91467123287669</v>
      </c>
      <c r="L26" s="59"/>
      <c r="N26" s="97"/>
      <c r="O26" s="26"/>
      <c r="P26" s="26"/>
      <c r="Q26" s="26"/>
      <c r="R26" s="26"/>
    </row>
    <row r="27" spans="1:18" x14ac:dyDescent="0.3">
      <c r="A27" s="26"/>
      <c r="B27" s="39" t="s">
        <v>45</v>
      </c>
      <c r="C27" s="34">
        <f>SUM(C25:C26)</f>
        <v>99.315068493150676</v>
      </c>
      <c r="D27" s="34">
        <f>SUM(D25:D26)</f>
        <v>104.24657534246575</v>
      </c>
      <c r="E27" s="34">
        <f>SUM(E25:E26)</f>
        <v>109.67123287671234</v>
      </c>
      <c r="F27" s="34">
        <f>SUM(F25:F26)</f>
        <v>115.63835616438357</v>
      </c>
      <c r="G27" s="65"/>
      <c r="H27" s="71"/>
      <c r="I27" s="26"/>
      <c r="J27" s="2" t="s">
        <v>106</v>
      </c>
      <c r="K27" s="56">
        <f ca="1">F13*(1-K5)</f>
        <v>21.725000000000001</v>
      </c>
      <c r="O27" s="26"/>
      <c r="P27" s="26"/>
      <c r="Q27" s="26"/>
      <c r="R27" s="26"/>
    </row>
    <row r="28" spans="1:18" x14ac:dyDescent="0.3">
      <c r="A28" s="26"/>
      <c r="B28" s="36" t="s">
        <v>27</v>
      </c>
      <c r="C28" s="32">
        <v>400</v>
      </c>
      <c r="D28" s="32">
        <f>D69</f>
        <v>350</v>
      </c>
      <c r="E28" s="32">
        <f>E69</f>
        <v>300</v>
      </c>
      <c r="F28" s="32">
        <f>F69</f>
        <v>250</v>
      </c>
      <c r="G28" s="56"/>
      <c r="H28" s="73"/>
      <c r="I28" s="26"/>
      <c r="J28" s="2" t="s">
        <v>107</v>
      </c>
      <c r="K28" s="56">
        <f>F54</f>
        <v>-50</v>
      </c>
      <c r="L28" s="59"/>
      <c r="M28" s="56"/>
      <c r="O28" s="26"/>
      <c r="P28" s="26"/>
      <c r="Q28" s="26"/>
      <c r="R28" s="26"/>
    </row>
    <row r="29" spans="1:18" x14ac:dyDescent="0.3">
      <c r="A29" s="26"/>
      <c r="B29" s="33" t="s">
        <v>43</v>
      </c>
      <c r="C29" s="34">
        <f>SUM(C27+C28)</f>
        <v>499.31506849315065</v>
      </c>
      <c r="D29" s="34">
        <f>SUM(D27+D28)</f>
        <v>454.24657534246575</v>
      </c>
      <c r="E29" s="34">
        <f>SUM(E27+E28)</f>
        <v>409.67123287671234</v>
      </c>
      <c r="F29" s="34">
        <f>SUM(F27+F28)</f>
        <v>365.63835616438359</v>
      </c>
      <c r="G29" s="65"/>
      <c r="H29" s="71"/>
      <c r="I29" s="26"/>
      <c r="J29" s="60" t="s">
        <v>105</v>
      </c>
      <c r="K29" s="61">
        <f ca="1">K26-K27+K28</f>
        <v>201.18967123287669</v>
      </c>
      <c r="L29" s="59"/>
      <c r="M29" s="56"/>
      <c r="O29" s="26"/>
      <c r="P29" s="26"/>
      <c r="Q29" s="26"/>
      <c r="R29" s="26"/>
    </row>
    <row r="30" spans="1:18" x14ac:dyDescent="0.3">
      <c r="A30" s="26"/>
      <c r="B30" s="35" t="s">
        <v>41</v>
      </c>
      <c r="C30" s="32">
        <v>100</v>
      </c>
      <c r="D30" s="32">
        <f>C30</f>
        <v>100</v>
      </c>
      <c r="E30" s="32">
        <f>D30</f>
        <v>100</v>
      </c>
      <c r="F30" s="32">
        <f>E30</f>
        <v>100</v>
      </c>
      <c r="G30" s="56"/>
      <c r="H30" s="73"/>
      <c r="I30" s="26"/>
      <c r="L30" s="63"/>
      <c r="M30" s="56"/>
      <c r="O30" s="26"/>
      <c r="P30" s="26"/>
      <c r="Q30" s="26"/>
      <c r="R30" s="26"/>
    </row>
    <row r="31" spans="1:18" x14ac:dyDescent="0.3">
      <c r="A31" s="26"/>
      <c r="B31" s="35" t="s">
        <v>39</v>
      </c>
      <c r="C31" s="32">
        <v>581.50684931506794</v>
      </c>
      <c r="D31" s="32">
        <f ca="1">C31+D16</f>
        <v>812.58184931506798</v>
      </c>
      <c r="E31" s="32">
        <f ca="1">D31+E16</f>
        <v>1073.676849315068</v>
      </c>
      <c r="F31" s="32">
        <f ca="1">E31+F16</f>
        <v>1367.398849315068</v>
      </c>
      <c r="G31" s="56"/>
      <c r="H31" s="73"/>
      <c r="I31" s="32"/>
      <c r="O31" s="26"/>
      <c r="P31" s="26"/>
      <c r="Q31" s="26"/>
      <c r="R31" s="26"/>
    </row>
    <row r="32" spans="1:18" x14ac:dyDescent="0.3">
      <c r="A32" s="26"/>
      <c r="B32" s="33" t="s">
        <v>37</v>
      </c>
      <c r="C32" s="34">
        <f>SUM(C30:C31)</f>
        <v>681.50684931506794</v>
      </c>
      <c r="D32" s="34">
        <f ca="1">SUM(D30:D31)</f>
        <v>912.58184931506798</v>
      </c>
      <c r="E32" s="34">
        <f ca="1">SUM(E30:E31)</f>
        <v>1173.676849315068</v>
      </c>
      <c r="F32" s="34">
        <f ca="1">SUM(F30:F31)</f>
        <v>1467.398849315068</v>
      </c>
      <c r="G32" s="65"/>
      <c r="H32" s="71"/>
      <c r="I32" s="26"/>
      <c r="O32" s="26"/>
      <c r="P32" s="26"/>
      <c r="Q32" s="26"/>
      <c r="R32" s="26"/>
    </row>
    <row r="33" spans="1:18" ht="12" thickBot="1" x14ac:dyDescent="0.35">
      <c r="A33" s="26"/>
      <c r="B33" s="37" t="s">
        <v>35</v>
      </c>
      <c r="C33" s="38">
        <f>C29+C32</f>
        <v>1180.8219178082186</v>
      </c>
      <c r="D33" s="38">
        <f ca="1">D29+D32</f>
        <v>1366.8284246575338</v>
      </c>
      <c r="E33" s="38">
        <f ca="1">E29+E32</f>
        <v>1583.3480821917803</v>
      </c>
      <c r="F33" s="38">
        <f ca="1">F29+F32</f>
        <v>1833.0372054794516</v>
      </c>
      <c r="G33" s="65"/>
      <c r="H33" s="71"/>
      <c r="I33" s="26"/>
      <c r="L33" s="26"/>
      <c r="M33" s="81"/>
      <c r="N33" s="26"/>
      <c r="O33" s="26"/>
      <c r="P33" s="26"/>
      <c r="Q33" s="26"/>
      <c r="R33" s="26"/>
    </row>
    <row r="34" spans="1:18" x14ac:dyDescent="0.3">
      <c r="A34" s="26"/>
      <c r="B34" s="45" t="s">
        <v>34</v>
      </c>
      <c r="C34" s="46">
        <f>C24-C33</f>
        <v>0</v>
      </c>
      <c r="D34" s="46">
        <f ca="1">D24-D33</f>
        <v>0</v>
      </c>
      <c r="E34" s="46">
        <f ca="1">E24-E33</f>
        <v>0</v>
      </c>
      <c r="F34" s="46">
        <f ca="1">F24-F33</f>
        <v>0</v>
      </c>
      <c r="G34" s="66"/>
      <c r="H34" s="74"/>
      <c r="I34" s="26"/>
      <c r="K34" s="59"/>
      <c r="L34" s="26"/>
      <c r="M34" s="26"/>
      <c r="N34" s="26"/>
      <c r="O34" s="26"/>
      <c r="P34" s="26"/>
      <c r="Q34" s="26"/>
      <c r="R34" s="26"/>
    </row>
    <row r="35" spans="1:18" ht="5" customHeight="1" x14ac:dyDescent="0.3">
      <c r="A35" s="26"/>
      <c r="B35" s="28"/>
      <c r="C35" s="28"/>
      <c r="D35" s="28"/>
      <c r="E35" s="28"/>
      <c r="F35" s="28"/>
      <c r="G35" s="1"/>
      <c r="H35" s="75"/>
      <c r="I35" s="26"/>
      <c r="L35" s="26"/>
      <c r="M35" s="26"/>
      <c r="N35" s="26"/>
      <c r="O35" s="26"/>
      <c r="P35" s="26"/>
      <c r="Q35" s="26"/>
      <c r="R35" s="26"/>
    </row>
    <row r="36" spans="1:18" x14ac:dyDescent="0.3">
      <c r="A36" s="26"/>
      <c r="B36" s="29" t="s">
        <v>15</v>
      </c>
      <c r="C36" s="30" t="str">
        <f>C18</f>
        <v>20X1</v>
      </c>
      <c r="D36" s="30" t="str">
        <f>D18</f>
        <v>20X2</v>
      </c>
      <c r="E36" s="30" t="str">
        <f>E18</f>
        <v>20X3</v>
      </c>
      <c r="F36" s="30" t="str">
        <f>F18</f>
        <v>20X4</v>
      </c>
      <c r="G36" s="64"/>
      <c r="H36" s="70"/>
      <c r="I36" s="26"/>
      <c r="J36" s="80" t="s">
        <v>105</v>
      </c>
      <c r="K36" s="85" t="s">
        <v>67</v>
      </c>
      <c r="L36" s="26"/>
      <c r="M36" s="80" t="s">
        <v>105</v>
      </c>
      <c r="N36" s="85" t="s">
        <v>67</v>
      </c>
      <c r="O36" s="26"/>
      <c r="P36" s="26"/>
      <c r="Q36" s="26"/>
      <c r="R36" s="26"/>
    </row>
    <row r="37" spans="1:18" ht="11.25" customHeight="1" x14ac:dyDescent="0.3">
      <c r="A37" s="26"/>
      <c r="B37" s="28" t="s">
        <v>16</v>
      </c>
      <c r="C37" s="28"/>
      <c r="D37" s="28"/>
      <c r="E37" s="28"/>
      <c r="F37" s="28"/>
      <c r="G37" s="1"/>
      <c r="H37" s="75"/>
      <c r="I37" s="26"/>
      <c r="J37" s="2" t="s">
        <v>98</v>
      </c>
      <c r="K37" s="59">
        <f>F12</f>
        <v>399.29999999999995</v>
      </c>
      <c r="L37" s="26"/>
      <c r="M37" s="26" t="s">
        <v>123</v>
      </c>
      <c r="N37" s="81">
        <f>(F12+F40)</f>
        <v>465.84999999999997</v>
      </c>
      <c r="O37" s="26"/>
      <c r="P37" s="81"/>
      <c r="Q37" s="26"/>
      <c r="R37" s="26"/>
    </row>
    <row r="38" spans="1:18" x14ac:dyDescent="0.3">
      <c r="A38" s="26"/>
      <c r="B38" s="47" t="s">
        <v>4</v>
      </c>
      <c r="C38" s="48">
        <f>C16</f>
        <v>163.92500000000001</v>
      </c>
      <c r="D38" s="31">
        <f ca="1">D16</f>
        <v>231.07499999999999</v>
      </c>
      <c r="E38" s="31">
        <f ca="1">E16</f>
        <v>261.09500000000003</v>
      </c>
      <c r="F38" s="31">
        <f ca="1">F16</f>
        <v>293.72199999999998</v>
      </c>
      <c r="G38" s="65"/>
      <c r="H38" s="71"/>
      <c r="I38" s="26"/>
      <c r="J38" s="2" t="s">
        <v>111</v>
      </c>
      <c r="K38" s="56">
        <f ca="1">F13</f>
        <v>27.5</v>
      </c>
      <c r="L38" s="26"/>
      <c r="M38" s="2" t="s">
        <v>111</v>
      </c>
      <c r="N38" s="32">
        <f ca="1">K38</f>
        <v>27.5</v>
      </c>
      <c r="O38" s="26"/>
      <c r="P38" s="32"/>
      <c r="Q38" s="26"/>
      <c r="R38" s="26"/>
    </row>
    <row r="39" spans="1:18" x14ac:dyDescent="0.3">
      <c r="A39" s="26"/>
      <c r="B39" s="49" t="s">
        <v>17</v>
      </c>
      <c r="C39" s="48"/>
      <c r="D39" s="28"/>
      <c r="E39" s="28"/>
      <c r="F39" s="28"/>
      <c r="G39" s="1"/>
      <c r="H39" s="75"/>
      <c r="I39" s="26"/>
      <c r="J39" s="2" t="s">
        <v>122</v>
      </c>
      <c r="K39" s="56">
        <f ca="1">F15</f>
        <v>78.077999999999989</v>
      </c>
      <c r="L39" s="26"/>
      <c r="M39" s="2" t="s">
        <v>122</v>
      </c>
      <c r="N39" s="32">
        <f ca="1">K39</f>
        <v>78.077999999999989</v>
      </c>
      <c r="O39" s="26"/>
      <c r="P39" s="81"/>
      <c r="Q39" s="26"/>
      <c r="R39" s="26"/>
    </row>
    <row r="40" spans="1:18" x14ac:dyDescent="0.3">
      <c r="A40" s="26"/>
      <c r="B40" s="50" t="s">
        <v>9</v>
      </c>
      <c r="C40" s="51">
        <f>C85</f>
        <v>0</v>
      </c>
      <c r="D40" s="32">
        <f>D85</f>
        <v>55</v>
      </c>
      <c r="E40" s="32">
        <f>E85</f>
        <v>60.5</v>
      </c>
      <c r="F40" s="32">
        <f>F85</f>
        <v>66.55</v>
      </c>
      <c r="G40" s="56"/>
      <c r="H40" s="73"/>
      <c r="I40" s="26"/>
      <c r="J40" s="2" t="s">
        <v>112</v>
      </c>
      <c r="K40" s="56">
        <f>F8</f>
        <v>66.55</v>
      </c>
      <c r="L40" s="26"/>
      <c r="M40" s="72"/>
      <c r="N40" s="86"/>
      <c r="O40" s="26"/>
      <c r="P40" s="81"/>
      <c r="Q40" s="26"/>
      <c r="R40" s="26"/>
    </row>
    <row r="41" spans="1:18" x14ac:dyDescent="0.3">
      <c r="A41" s="26"/>
      <c r="B41" s="50" t="s">
        <v>10</v>
      </c>
      <c r="C41" s="51">
        <v>0</v>
      </c>
      <c r="D41" s="32">
        <v>0</v>
      </c>
      <c r="E41" s="32">
        <v>0</v>
      </c>
      <c r="F41" s="32">
        <v>0</v>
      </c>
      <c r="G41" s="56"/>
      <c r="H41" s="73"/>
      <c r="I41" s="26"/>
      <c r="J41" s="2" t="s">
        <v>113</v>
      </c>
      <c r="K41" s="56">
        <f>-SUM(F43:F45)</f>
        <v>15.912328767123292</v>
      </c>
      <c r="L41" s="26"/>
      <c r="M41" s="2" t="s">
        <v>113</v>
      </c>
      <c r="N41" s="32">
        <f>K41</f>
        <v>15.912328767123292</v>
      </c>
      <c r="O41" s="26"/>
      <c r="P41" s="81"/>
      <c r="Q41" s="26"/>
      <c r="R41" s="26"/>
    </row>
    <row r="42" spans="1:18" x14ac:dyDescent="0.3">
      <c r="A42" s="26"/>
      <c r="B42" s="49" t="s">
        <v>18</v>
      </c>
      <c r="C42" s="48"/>
      <c r="D42" s="31"/>
      <c r="E42" s="31"/>
      <c r="F42" s="31"/>
      <c r="G42" s="65"/>
      <c r="H42" s="71"/>
      <c r="I42" s="26"/>
      <c r="J42" s="2" t="s">
        <v>104</v>
      </c>
      <c r="K42" s="56">
        <f>-F50</f>
        <v>93.170000000000016</v>
      </c>
      <c r="L42" s="26"/>
      <c r="M42" s="2" t="s">
        <v>104</v>
      </c>
      <c r="N42" s="32">
        <f>K42</f>
        <v>93.170000000000016</v>
      </c>
      <c r="O42" s="26"/>
      <c r="P42" s="81"/>
      <c r="Q42" s="26"/>
      <c r="R42" s="26"/>
    </row>
    <row r="43" spans="1:18" x14ac:dyDescent="0.3">
      <c r="A43" s="26"/>
      <c r="B43" s="50" t="s">
        <v>19</v>
      </c>
      <c r="C43" s="51"/>
      <c r="D43" s="32">
        <f t="shared" ref="D43:F44" si="4">C20-D20</f>
        <v>-8.2191780821917888</v>
      </c>
      <c r="E43" s="32">
        <f t="shared" si="4"/>
        <v>-9.0410958904109577</v>
      </c>
      <c r="F43" s="32">
        <f t="shared" si="4"/>
        <v>-9.9452054794520564</v>
      </c>
      <c r="G43" s="56"/>
      <c r="H43" s="73"/>
      <c r="I43" s="26"/>
      <c r="J43" s="2" t="s">
        <v>107</v>
      </c>
      <c r="K43" s="56">
        <f>F54</f>
        <v>-50</v>
      </c>
      <c r="L43" s="26"/>
      <c r="M43" s="2" t="s">
        <v>107</v>
      </c>
      <c r="N43" s="32">
        <f>K43</f>
        <v>-50</v>
      </c>
      <c r="O43" s="26"/>
      <c r="P43" s="26"/>
      <c r="Q43" s="26"/>
      <c r="R43" s="26"/>
    </row>
    <row r="44" spans="1:18" x14ac:dyDescent="0.3">
      <c r="A44" s="26"/>
      <c r="B44" s="50" t="s">
        <v>20</v>
      </c>
      <c r="C44" s="51"/>
      <c r="D44" s="32">
        <f t="shared" si="4"/>
        <v>-9.8630136986301409</v>
      </c>
      <c r="E44" s="32">
        <f t="shared" si="4"/>
        <v>-10.849315068493155</v>
      </c>
      <c r="F44" s="32">
        <f t="shared" si="4"/>
        <v>-11.93424657534247</v>
      </c>
      <c r="G44" s="56"/>
      <c r="H44" s="73"/>
      <c r="I44" s="26"/>
      <c r="J44" s="57" t="s">
        <v>105</v>
      </c>
      <c r="K44" s="62">
        <f ca="1">K37-K38-K39+K40-K41-K42+K43</f>
        <v>201.18967123287666</v>
      </c>
      <c r="L44" s="26"/>
      <c r="M44" s="57" t="s">
        <v>105</v>
      </c>
      <c r="N44" s="62">
        <f ca="1">N37-N38-N39+N40-N41-N42+N43</f>
        <v>201.18967123287666</v>
      </c>
      <c r="O44" s="26"/>
      <c r="P44" s="26"/>
      <c r="Q44" s="26"/>
      <c r="R44" s="26"/>
    </row>
    <row r="45" spans="1:18" x14ac:dyDescent="0.3">
      <c r="A45" s="26"/>
      <c r="B45" s="50" t="s">
        <v>21</v>
      </c>
      <c r="C45" s="51"/>
      <c r="D45" s="32">
        <f>D25-C25</f>
        <v>4.9315068493150704</v>
      </c>
      <c r="E45" s="32">
        <f>E25-D25</f>
        <v>5.4246575342465775</v>
      </c>
      <c r="F45" s="32">
        <f>F25-E25</f>
        <v>5.9671232876712352</v>
      </c>
      <c r="G45" s="56"/>
      <c r="H45" s="73"/>
      <c r="I45" s="26"/>
      <c r="J45" s="26"/>
      <c r="K45" s="26"/>
      <c r="L45" s="26"/>
      <c r="M45" s="26"/>
      <c r="N45" s="26"/>
      <c r="O45" s="26"/>
      <c r="P45" s="26"/>
      <c r="Q45" s="26"/>
      <c r="R45" s="26"/>
    </row>
    <row r="46" spans="1:18" x14ac:dyDescent="0.3">
      <c r="A46" s="26"/>
      <c r="B46" s="52" t="s">
        <v>22</v>
      </c>
      <c r="C46" s="53"/>
      <c r="D46" s="34">
        <f ca="1">SUM(D38:D45)</f>
        <v>272.92431506849312</v>
      </c>
      <c r="E46" s="34">
        <f ca="1">SUM(E38:E45)</f>
        <v>307.12924657534251</v>
      </c>
      <c r="F46" s="34">
        <f ca="1">SUM(F38:F45)</f>
        <v>344.35967123287674</v>
      </c>
      <c r="G46" s="65"/>
      <c r="H46" s="71"/>
      <c r="I46" s="26"/>
      <c r="J46" s="83" t="s">
        <v>119</v>
      </c>
      <c r="K46" s="84"/>
      <c r="L46" s="26"/>
      <c r="M46" s="84" t="s">
        <v>138</v>
      </c>
      <c r="N46" s="84"/>
      <c r="O46" s="26"/>
      <c r="P46" s="26"/>
      <c r="Q46" s="26"/>
      <c r="R46" s="26"/>
    </row>
    <row r="47" spans="1:18" ht="1" customHeight="1" x14ac:dyDescent="0.3">
      <c r="A47" s="26"/>
      <c r="B47" s="26"/>
      <c r="C47" s="51"/>
      <c r="D47" s="26"/>
      <c r="E47" s="26"/>
      <c r="F47" s="26"/>
      <c r="H47" s="72"/>
      <c r="I47" s="26"/>
      <c r="J47" s="84"/>
      <c r="K47" s="84"/>
      <c r="L47" s="26"/>
      <c r="M47" s="84"/>
      <c r="N47" s="84"/>
      <c r="O47" s="26"/>
      <c r="P47" s="26"/>
      <c r="Q47" s="26"/>
      <c r="R47" s="26"/>
    </row>
    <row r="48" spans="1:18" x14ac:dyDescent="0.3">
      <c r="A48" s="26"/>
      <c r="B48" s="28" t="s">
        <v>23</v>
      </c>
      <c r="C48" s="48"/>
      <c r="D48" s="28"/>
      <c r="E48" s="28"/>
      <c r="F48" s="28"/>
      <c r="G48" s="1"/>
      <c r="H48" s="75"/>
      <c r="I48" s="26"/>
      <c r="J48" s="84" t="s">
        <v>120</v>
      </c>
      <c r="K48" s="84"/>
      <c r="L48" s="26"/>
      <c r="M48" s="84" t="s">
        <v>139</v>
      </c>
      <c r="N48" s="84"/>
      <c r="O48" s="26"/>
      <c r="P48" s="26"/>
      <c r="Q48" s="26"/>
      <c r="R48" s="26"/>
    </row>
    <row r="49" spans="1:18" x14ac:dyDescent="0.3">
      <c r="A49" s="26"/>
      <c r="B49" s="36" t="s">
        <v>24</v>
      </c>
      <c r="C49" s="51"/>
      <c r="D49" s="32">
        <f>-D84</f>
        <v>-77.000000000000014</v>
      </c>
      <c r="E49" s="32">
        <f>-E84</f>
        <v>-84.7</v>
      </c>
      <c r="F49" s="32">
        <f>-F84</f>
        <v>-93.170000000000016</v>
      </c>
      <c r="G49" s="56"/>
      <c r="H49" s="73"/>
      <c r="I49" s="26"/>
      <c r="J49" s="84" t="s">
        <v>121</v>
      </c>
      <c r="K49" s="84"/>
      <c r="L49" s="26"/>
      <c r="M49" s="84" t="s">
        <v>140</v>
      </c>
      <c r="N49" s="84"/>
      <c r="O49" s="26"/>
      <c r="P49" s="26"/>
      <c r="Q49" s="26"/>
      <c r="R49" s="26"/>
    </row>
    <row r="50" spans="1:18" x14ac:dyDescent="0.3">
      <c r="A50" s="26"/>
      <c r="B50" s="52" t="s">
        <v>25</v>
      </c>
      <c r="C50" s="53"/>
      <c r="D50" s="34">
        <f>D49</f>
        <v>-77.000000000000014</v>
      </c>
      <c r="E50" s="34">
        <f>E49</f>
        <v>-84.7</v>
      </c>
      <c r="F50" s="34">
        <f>F49</f>
        <v>-93.170000000000016</v>
      </c>
      <c r="G50" s="65"/>
      <c r="H50" s="71"/>
      <c r="I50" s="26"/>
      <c r="J50" s="26"/>
      <c r="K50" s="26"/>
      <c r="L50" s="26"/>
      <c r="M50" s="84" t="s">
        <v>141</v>
      </c>
      <c r="N50" s="84"/>
      <c r="O50" s="26"/>
      <c r="P50" s="26"/>
      <c r="Q50" s="26"/>
      <c r="R50" s="26"/>
    </row>
    <row r="51" spans="1:18" ht="1" customHeight="1" x14ac:dyDescent="0.3">
      <c r="A51" s="26"/>
      <c r="B51" s="26"/>
      <c r="C51" s="51"/>
      <c r="D51" s="26"/>
      <c r="E51" s="26"/>
      <c r="F51" s="26"/>
      <c r="H51" s="72"/>
      <c r="I51" s="26"/>
      <c r="J51" s="26"/>
      <c r="K51" s="26"/>
      <c r="L51" s="26"/>
      <c r="M51" s="26"/>
      <c r="N51" s="26"/>
      <c r="O51" s="26"/>
      <c r="P51" s="26"/>
      <c r="Q51" s="26"/>
      <c r="R51" s="26"/>
    </row>
    <row r="52" spans="1:18" x14ac:dyDescent="0.3">
      <c r="A52" s="26"/>
      <c r="B52" s="28" t="s">
        <v>26</v>
      </c>
      <c r="C52" s="48"/>
      <c r="D52" s="28"/>
      <c r="E52" s="28"/>
      <c r="F52" s="28"/>
      <c r="G52" s="1"/>
      <c r="H52" s="75"/>
      <c r="I52" s="26"/>
      <c r="J52" s="26"/>
      <c r="K52" s="26"/>
      <c r="L52" s="26"/>
      <c r="M52" s="84" t="s">
        <v>142</v>
      </c>
      <c r="N52" s="84"/>
      <c r="O52" s="26"/>
      <c r="P52" s="26"/>
      <c r="Q52" s="26"/>
      <c r="R52" s="26"/>
    </row>
    <row r="53" spans="1:18" x14ac:dyDescent="0.3">
      <c r="A53" s="26"/>
      <c r="B53" s="36" t="s">
        <v>33</v>
      </c>
      <c r="C53" s="51"/>
      <c r="D53" s="32">
        <v>0</v>
      </c>
      <c r="E53" s="32">
        <v>0</v>
      </c>
      <c r="F53" s="32">
        <v>0</v>
      </c>
      <c r="G53" s="56"/>
      <c r="H53" s="73"/>
      <c r="I53" s="26"/>
      <c r="J53" s="26"/>
      <c r="K53" s="26"/>
      <c r="L53" s="26"/>
      <c r="M53" s="84" t="s">
        <v>143</v>
      </c>
      <c r="N53" s="84"/>
      <c r="O53" s="26"/>
      <c r="P53" s="26"/>
      <c r="Q53" s="26"/>
      <c r="R53" s="26"/>
    </row>
    <row r="54" spans="1:18" x14ac:dyDescent="0.3">
      <c r="A54" s="26"/>
      <c r="B54" s="36" t="s">
        <v>32</v>
      </c>
      <c r="C54" s="51"/>
      <c r="D54" s="32">
        <f>-D68</f>
        <v>-50</v>
      </c>
      <c r="E54" s="32">
        <f>-E68</f>
        <v>-50</v>
      </c>
      <c r="F54" s="32">
        <f>-F68</f>
        <v>-50</v>
      </c>
      <c r="G54" s="56"/>
      <c r="H54" s="73"/>
      <c r="I54" s="26"/>
      <c r="J54" s="32"/>
      <c r="K54" s="26"/>
      <c r="L54" s="26"/>
      <c r="M54" s="26"/>
      <c r="N54" s="26"/>
      <c r="O54" s="26"/>
      <c r="P54" s="26"/>
      <c r="Q54" s="26"/>
      <c r="R54" s="26"/>
    </row>
    <row r="55" spans="1:18" x14ac:dyDescent="0.3">
      <c r="A55" s="26"/>
      <c r="B55" s="52" t="s">
        <v>28</v>
      </c>
      <c r="C55" s="53"/>
      <c r="D55" s="34">
        <f>SUM(D53:D54)</f>
        <v>-50</v>
      </c>
      <c r="E55" s="34">
        <f>SUM(E53:E54)</f>
        <v>-50</v>
      </c>
      <c r="F55" s="34">
        <f>SUM(F53:F54)</f>
        <v>-50</v>
      </c>
      <c r="G55" s="65"/>
      <c r="H55" s="71"/>
      <c r="I55" s="26"/>
      <c r="J55" s="26"/>
      <c r="K55" s="26"/>
      <c r="L55" s="26"/>
      <c r="M55" s="26"/>
      <c r="N55" s="26"/>
      <c r="O55" s="26"/>
      <c r="P55" s="26"/>
      <c r="Q55" s="26"/>
      <c r="R55" s="26"/>
    </row>
    <row r="56" spans="1:18" ht="1" customHeight="1" x14ac:dyDescent="0.3">
      <c r="A56" s="26"/>
      <c r="B56" s="26"/>
      <c r="C56" s="51"/>
      <c r="D56" s="26"/>
      <c r="E56" s="26"/>
      <c r="F56" s="26"/>
      <c r="H56" s="72"/>
      <c r="I56" s="26"/>
      <c r="J56" s="26"/>
      <c r="K56" s="26"/>
      <c r="L56" s="26"/>
      <c r="M56" s="26"/>
      <c r="N56" s="26"/>
      <c r="O56" s="26"/>
      <c r="P56" s="26"/>
      <c r="Q56" s="26"/>
      <c r="R56" s="26"/>
    </row>
    <row r="57" spans="1:18" ht="12" thickBot="1" x14ac:dyDescent="0.35">
      <c r="A57" s="26"/>
      <c r="B57" s="37" t="s">
        <v>29</v>
      </c>
      <c r="C57" s="54"/>
      <c r="D57" s="38">
        <f ca="1">D46+D50+D55</f>
        <v>145.92431506849312</v>
      </c>
      <c r="E57" s="38">
        <f ca="1">E46+E50+E55</f>
        <v>172.42924657534252</v>
      </c>
      <c r="F57" s="38">
        <f ca="1">F46+F50+F55</f>
        <v>201.18967123287672</v>
      </c>
      <c r="G57" s="65"/>
      <c r="H57" s="71"/>
      <c r="I57" s="26"/>
      <c r="J57" s="32"/>
      <c r="K57" s="26"/>
      <c r="L57" s="26"/>
      <c r="M57" s="26"/>
      <c r="N57" s="26"/>
      <c r="O57" s="26"/>
      <c r="P57" s="26"/>
      <c r="Q57" s="26"/>
      <c r="R57" s="26"/>
    </row>
    <row r="58" spans="1:18" x14ac:dyDescent="0.3">
      <c r="A58" s="26"/>
      <c r="B58" s="26"/>
      <c r="C58" s="26"/>
      <c r="D58" s="26"/>
      <c r="E58" s="26"/>
      <c r="F58" s="26"/>
      <c r="H58" s="72"/>
      <c r="I58" s="26"/>
      <c r="J58" s="32"/>
      <c r="K58" s="26"/>
      <c r="L58" s="26"/>
      <c r="M58" s="26"/>
      <c r="N58" s="26"/>
      <c r="O58" s="26"/>
      <c r="P58" s="26"/>
      <c r="Q58" s="26"/>
      <c r="R58" s="26"/>
    </row>
    <row r="59" spans="1:18" ht="17.5" x14ac:dyDescent="0.35">
      <c r="A59" s="26"/>
      <c r="B59" s="27" t="s">
        <v>69</v>
      </c>
      <c r="C59" s="27"/>
      <c r="D59" s="27"/>
      <c r="E59" s="27"/>
      <c r="F59" s="27"/>
      <c r="G59" s="67"/>
      <c r="H59" s="76"/>
      <c r="I59" s="26"/>
      <c r="J59" s="26"/>
      <c r="K59" s="26"/>
      <c r="L59" s="26"/>
      <c r="M59" s="26"/>
      <c r="N59" s="26"/>
      <c r="O59" s="26"/>
      <c r="P59" s="26"/>
      <c r="Q59" s="26"/>
      <c r="R59" s="26"/>
    </row>
    <row r="60" spans="1:18" ht="5" customHeight="1" x14ac:dyDescent="0.3">
      <c r="A60" s="26"/>
      <c r="B60" s="26"/>
      <c r="C60" s="26"/>
      <c r="D60" s="26"/>
      <c r="E60" s="26"/>
      <c r="F60" s="26"/>
      <c r="H60" s="72"/>
      <c r="I60" s="26"/>
      <c r="J60" s="26"/>
      <c r="K60" s="26"/>
      <c r="L60" s="26"/>
      <c r="M60" s="26"/>
      <c r="N60" s="26"/>
      <c r="O60" s="26"/>
      <c r="P60" s="26"/>
      <c r="Q60" s="26"/>
      <c r="R60" s="26"/>
    </row>
    <row r="61" spans="1:18" ht="11.25" customHeight="1" x14ac:dyDescent="0.3">
      <c r="A61" s="26"/>
      <c r="B61" s="29" t="s">
        <v>66</v>
      </c>
      <c r="C61" s="30" t="str">
        <f>C36</f>
        <v>20X1</v>
      </c>
      <c r="D61" s="30" t="str">
        <f>D36</f>
        <v>20X2</v>
      </c>
      <c r="E61" s="30" t="str">
        <f>E36</f>
        <v>20X3</v>
      </c>
      <c r="F61" s="30" t="str">
        <f>F36</f>
        <v>20X4</v>
      </c>
      <c r="G61" s="64"/>
      <c r="H61" s="70"/>
      <c r="I61" s="26"/>
      <c r="J61" s="26"/>
      <c r="K61" s="26"/>
      <c r="L61" s="26"/>
      <c r="M61" s="26"/>
      <c r="N61" s="26"/>
      <c r="O61" s="26"/>
      <c r="P61" s="26"/>
      <c r="Q61" s="26"/>
      <c r="R61" s="26"/>
    </row>
    <row r="62" spans="1:18" ht="11.25" customHeight="1" x14ac:dyDescent="0.3">
      <c r="A62" s="26"/>
      <c r="B62" s="26" t="s">
        <v>65</v>
      </c>
      <c r="C62" s="32"/>
      <c r="D62" s="32">
        <f>C19</f>
        <v>500</v>
      </c>
      <c r="E62" s="32">
        <f ca="1">D19</f>
        <v>645.92431506849312</v>
      </c>
      <c r="F62" s="32">
        <f ca="1">E19</f>
        <v>818.35356164383563</v>
      </c>
      <c r="G62" s="56"/>
      <c r="H62" s="73"/>
      <c r="I62" s="26"/>
      <c r="J62" s="26"/>
      <c r="K62" s="26"/>
      <c r="L62" s="26"/>
      <c r="M62" s="26"/>
      <c r="N62" s="26"/>
      <c r="O62" s="26"/>
      <c r="P62" s="26"/>
      <c r="Q62" s="26"/>
      <c r="R62" s="26"/>
    </row>
    <row r="63" spans="1:18" ht="11.25" customHeight="1" x14ac:dyDescent="0.3">
      <c r="A63" s="26"/>
      <c r="B63" s="26" t="s">
        <v>64</v>
      </c>
      <c r="C63" s="32"/>
      <c r="D63" s="32">
        <f ca="1">D46+D50</f>
        <v>195.92431506849312</v>
      </c>
      <c r="E63" s="32">
        <f ca="1">E46+E50</f>
        <v>222.42924657534252</v>
      </c>
      <c r="F63" s="32">
        <f ca="1">F46+F50</f>
        <v>251.18967123287672</v>
      </c>
      <c r="G63" s="56"/>
      <c r="H63" s="73"/>
      <c r="I63" s="26"/>
      <c r="J63" s="26"/>
      <c r="K63" s="26"/>
      <c r="L63" s="26"/>
      <c r="M63" s="26"/>
      <c r="N63" s="26"/>
      <c r="O63" s="26"/>
      <c r="P63" s="26"/>
      <c r="Q63" s="26"/>
      <c r="R63" s="26"/>
    </row>
    <row r="64" spans="1:18" ht="11.25" customHeight="1" x14ac:dyDescent="0.3">
      <c r="A64" s="26"/>
      <c r="B64" s="26" t="s">
        <v>63</v>
      </c>
      <c r="C64" s="32"/>
      <c r="D64" s="32">
        <v>0</v>
      </c>
      <c r="E64" s="32">
        <v>0</v>
      </c>
      <c r="F64" s="32">
        <v>0</v>
      </c>
      <c r="G64" s="56"/>
      <c r="H64" s="73"/>
      <c r="I64" s="26"/>
      <c r="J64" s="26"/>
      <c r="K64" s="26"/>
      <c r="L64" s="26"/>
      <c r="M64" s="26"/>
      <c r="N64" s="26"/>
      <c r="O64" s="26"/>
      <c r="P64" s="26"/>
      <c r="Q64" s="26"/>
      <c r="R64" s="26"/>
    </row>
    <row r="65" spans="1:18" ht="11.25" customHeight="1" x14ac:dyDescent="0.3">
      <c r="A65" s="26"/>
      <c r="B65" s="33" t="s">
        <v>62</v>
      </c>
      <c r="C65" s="34"/>
      <c r="D65" s="34">
        <f ca="1">SUM(D62:D64)</f>
        <v>695.92431506849312</v>
      </c>
      <c r="E65" s="34">
        <f ca="1">SUM(E62:E64)</f>
        <v>868.35356164383563</v>
      </c>
      <c r="F65" s="34">
        <f ca="1">SUM(F62:F64)</f>
        <v>1069.5432328767124</v>
      </c>
      <c r="G65" s="65"/>
      <c r="H65" s="71"/>
      <c r="I65" s="26"/>
      <c r="J65" s="26"/>
      <c r="K65" s="26"/>
      <c r="L65" s="26"/>
      <c r="M65" s="26"/>
      <c r="N65" s="26"/>
      <c r="O65" s="26"/>
      <c r="P65" s="26"/>
      <c r="Q65" s="26"/>
      <c r="R65" s="26"/>
    </row>
    <row r="66" spans="1:18" ht="5" customHeight="1" x14ac:dyDescent="0.3">
      <c r="B66" s="26"/>
      <c r="C66" s="32"/>
      <c r="D66" s="32"/>
      <c r="E66" s="32"/>
      <c r="F66" s="32"/>
      <c r="G66" s="56"/>
      <c r="H66" s="73"/>
    </row>
    <row r="67" spans="1:18" ht="11.25" customHeight="1" x14ac:dyDescent="0.3">
      <c r="B67" s="28" t="s">
        <v>61</v>
      </c>
      <c r="C67" s="31"/>
      <c r="D67" s="31"/>
      <c r="E67" s="31"/>
      <c r="F67" s="31"/>
      <c r="G67" s="65"/>
      <c r="H67" s="71"/>
    </row>
    <row r="68" spans="1:18" ht="11.25" customHeight="1" x14ac:dyDescent="0.3">
      <c r="B68" s="35" t="s">
        <v>60</v>
      </c>
      <c r="C68" s="32"/>
      <c r="D68" s="32">
        <v>50</v>
      </c>
      <c r="E68" s="32">
        <v>50</v>
      </c>
      <c r="F68" s="32">
        <v>50</v>
      </c>
      <c r="G68" s="56"/>
      <c r="H68" s="73"/>
    </row>
    <row r="69" spans="1:18" ht="11.25" customHeight="1" x14ac:dyDescent="0.3">
      <c r="B69" s="35" t="s">
        <v>27</v>
      </c>
      <c r="C69" s="32"/>
      <c r="D69" s="32">
        <f>C28-D68</f>
        <v>350</v>
      </c>
      <c r="E69" s="32">
        <f>D69-D68</f>
        <v>300</v>
      </c>
      <c r="F69" s="32">
        <f>E69-E68</f>
        <v>250</v>
      </c>
      <c r="G69" s="56"/>
      <c r="H69" s="73"/>
    </row>
    <row r="70" spans="1:18" ht="5" customHeight="1" x14ac:dyDescent="0.3">
      <c r="B70" s="26"/>
      <c r="C70" s="32"/>
      <c r="D70" s="32"/>
      <c r="E70" s="32"/>
      <c r="F70" s="32"/>
      <c r="G70" s="56"/>
      <c r="H70" s="73"/>
    </row>
    <row r="71" spans="1:18" ht="11.25" customHeight="1" x14ac:dyDescent="0.3">
      <c r="B71" s="28" t="s">
        <v>59</v>
      </c>
      <c r="C71" s="31"/>
      <c r="D71" s="31">
        <f ca="1">D65-D68</f>
        <v>645.92431506849312</v>
      </c>
      <c r="E71" s="31">
        <f ca="1">E65-E68</f>
        <v>818.35356164383563</v>
      </c>
      <c r="F71" s="31">
        <f ca="1">F65-F68</f>
        <v>1019.5432328767124</v>
      </c>
      <c r="G71" s="65"/>
      <c r="H71" s="71"/>
    </row>
    <row r="72" spans="1:18" ht="5" customHeight="1" x14ac:dyDescent="0.3">
      <c r="B72" s="26"/>
      <c r="C72" s="26"/>
      <c r="D72" s="26"/>
      <c r="E72" s="26"/>
      <c r="F72" s="26"/>
      <c r="H72" s="72"/>
    </row>
    <row r="73" spans="1:18" ht="11.25" customHeight="1" thickBot="1" x14ac:dyDescent="0.35">
      <c r="B73" s="37" t="s">
        <v>56</v>
      </c>
      <c r="C73" s="38"/>
      <c r="D73" s="38">
        <f ca="1">MAX(C73-D71,0)</f>
        <v>0</v>
      </c>
      <c r="E73" s="38">
        <f ca="1">MAX(D73-E71,0)</f>
        <v>0</v>
      </c>
      <c r="F73" s="38">
        <f ca="1">MAX(E73-F71,0)</f>
        <v>0</v>
      </c>
      <c r="G73" s="65"/>
      <c r="H73" s="71"/>
    </row>
    <row r="74" spans="1:18" ht="5" customHeight="1" x14ac:dyDescent="0.3">
      <c r="B74" s="26"/>
      <c r="C74" s="26"/>
      <c r="D74" s="26"/>
      <c r="E74" s="26"/>
      <c r="F74" s="26"/>
      <c r="H74" s="72"/>
    </row>
    <row r="75" spans="1:18" ht="11.25" customHeight="1" x14ac:dyDescent="0.3">
      <c r="B75" s="28" t="s">
        <v>55</v>
      </c>
      <c r="C75" s="28"/>
      <c r="D75" s="28"/>
      <c r="E75" s="28"/>
      <c r="F75" s="28"/>
      <c r="G75" s="1"/>
      <c r="H75" s="75"/>
    </row>
    <row r="76" spans="1:18" ht="11.25" customHeight="1" x14ac:dyDescent="0.3">
      <c r="B76" s="35" t="s">
        <v>53</v>
      </c>
      <c r="C76" s="40"/>
      <c r="D76" s="40">
        <v>0.1</v>
      </c>
      <c r="E76" s="40">
        <v>0.1</v>
      </c>
      <c r="F76" s="40">
        <v>0.1</v>
      </c>
      <c r="G76" s="68"/>
      <c r="H76" s="77"/>
    </row>
    <row r="77" spans="1:18" ht="11.25" customHeight="1" x14ac:dyDescent="0.3">
      <c r="B77" s="35" t="s">
        <v>51</v>
      </c>
      <c r="C77" s="40"/>
      <c r="D77" s="40">
        <v>0.08</v>
      </c>
      <c r="E77" s="40">
        <v>0.08</v>
      </c>
      <c r="F77" s="40">
        <v>0.08</v>
      </c>
      <c r="G77" s="68"/>
      <c r="H77" s="77"/>
    </row>
    <row r="78" spans="1:18" ht="11.25" customHeight="1" x14ac:dyDescent="0.3">
      <c r="B78" s="35" t="s">
        <v>49</v>
      </c>
      <c r="C78" s="26"/>
      <c r="D78" s="26">
        <f>AVERAGE(C28:D28)*D76</f>
        <v>37.5</v>
      </c>
      <c r="E78" s="26">
        <f>AVERAGE(D28:E28)*E76</f>
        <v>32.5</v>
      </c>
      <c r="F78" s="26">
        <f>AVERAGE(E28:F28)*F76</f>
        <v>27.5</v>
      </c>
      <c r="H78" s="72"/>
    </row>
    <row r="79" spans="1:18" ht="11.25" customHeight="1" x14ac:dyDescent="0.3">
      <c r="B79" s="35" t="s">
        <v>48</v>
      </c>
      <c r="C79" s="26"/>
      <c r="D79" s="26">
        <f ca="1">D77*D73</f>
        <v>0</v>
      </c>
      <c r="E79" s="26">
        <f ca="1">E77*E73</f>
        <v>0</v>
      </c>
      <c r="F79" s="26">
        <f ca="1">F77*F73</f>
        <v>0</v>
      </c>
      <c r="H79" s="72"/>
    </row>
    <row r="80" spans="1:18" ht="11.25" customHeight="1" thickBot="1" x14ac:dyDescent="0.35">
      <c r="B80" s="37" t="s">
        <v>46</v>
      </c>
      <c r="C80" s="37"/>
      <c r="D80" s="41">
        <f ca="1">SUM(D78:D79)</f>
        <v>37.5</v>
      </c>
      <c r="E80" s="41">
        <f ca="1">SUM(E78:E79)</f>
        <v>32.5</v>
      </c>
      <c r="F80" s="41">
        <f ca="1">SUM(F78:F79)</f>
        <v>27.5</v>
      </c>
      <c r="G80" s="69"/>
      <c r="H80" s="78"/>
    </row>
    <row r="81" spans="2:8" ht="5" customHeight="1" x14ac:dyDescent="0.3">
      <c r="B81" s="28"/>
      <c r="C81" s="28"/>
      <c r="D81" s="28"/>
      <c r="E81" s="28"/>
      <c r="F81" s="28"/>
      <c r="G81" s="1"/>
      <c r="H81" s="75"/>
    </row>
    <row r="82" spans="2:8" ht="11.25" customHeight="1" x14ac:dyDescent="0.3">
      <c r="B82" s="29" t="s">
        <v>44</v>
      </c>
      <c r="C82" s="30" t="str">
        <f>C61</f>
        <v>20X1</v>
      </c>
      <c r="D82" s="30" t="str">
        <f>D61</f>
        <v>20X2</v>
      </c>
      <c r="E82" s="30" t="str">
        <f>E61</f>
        <v>20X3</v>
      </c>
      <c r="F82" s="30" t="str">
        <f>F61</f>
        <v>20X4</v>
      </c>
      <c r="G82" s="64"/>
      <c r="H82" s="70"/>
    </row>
    <row r="83" spans="2:8" ht="11.25" customHeight="1" x14ac:dyDescent="0.3">
      <c r="B83" s="42" t="s">
        <v>42</v>
      </c>
      <c r="C83" s="32"/>
      <c r="D83" s="32">
        <f>C23</f>
        <v>500</v>
      </c>
      <c r="E83" s="32">
        <f>D86</f>
        <v>522</v>
      </c>
      <c r="F83" s="32">
        <f>E86</f>
        <v>546.20000000000005</v>
      </c>
      <c r="G83" s="56"/>
      <c r="H83" s="73"/>
    </row>
    <row r="84" spans="2:8" ht="11.25" customHeight="1" x14ac:dyDescent="0.3">
      <c r="B84" s="26" t="s">
        <v>40</v>
      </c>
      <c r="C84" s="32"/>
      <c r="D84" s="32">
        <f>7%*D5</f>
        <v>77.000000000000014</v>
      </c>
      <c r="E84" s="32">
        <f t="shared" ref="E84:F84" si="5">7%*E5</f>
        <v>84.7</v>
      </c>
      <c r="F84" s="32">
        <f t="shared" si="5"/>
        <v>93.170000000000016</v>
      </c>
      <c r="G84" s="56"/>
      <c r="H84" s="73"/>
    </row>
    <row r="85" spans="2:8" ht="12" customHeight="1" x14ac:dyDescent="0.3">
      <c r="B85" s="26" t="s">
        <v>38</v>
      </c>
      <c r="C85" s="32"/>
      <c r="D85" s="32">
        <f>5%*D5</f>
        <v>55</v>
      </c>
      <c r="E85" s="32">
        <f>5%*E5</f>
        <v>60.5</v>
      </c>
      <c r="F85" s="32">
        <f>5%*F5</f>
        <v>66.55</v>
      </c>
      <c r="G85" s="56"/>
      <c r="H85" s="73"/>
    </row>
    <row r="86" spans="2:8" ht="12" thickBot="1" x14ac:dyDescent="0.35">
      <c r="B86" s="43" t="s">
        <v>36</v>
      </c>
      <c r="C86" s="44"/>
      <c r="D86" s="44">
        <f>D83+D84-D85</f>
        <v>522</v>
      </c>
      <c r="E86" s="44">
        <f>E83+E84-E85</f>
        <v>546.20000000000005</v>
      </c>
      <c r="F86" s="44">
        <f>F83+F84-F85</f>
        <v>572.82000000000016</v>
      </c>
      <c r="G86" s="56"/>
      <c r="H86" s="73"/>
    </row>
  </sheetData>
  <printOptions horizontalCentered="1"/>
  <pageMargins left="0.7" right="0.7" top="0.75" bottom="0.75" header="0.3" footer="0.3"/>
  <pageSetup scale="85" orientation="portrait" r:id="rId1"/>
  <rowBreaks count="1" manualBreakCount="1">
    <brk id="35" min="1" max="9" man="1"/>
  </rowBreaks>
  <ignoredErrors>
    <ignoredError sqref="D13:F13 C15:F1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F6EA-AB06-459B-B36D-D402DC6971DF}">
  <sheetPr>
    <pageSetUpPr fitToPage="1"/>
  </sheetPr>
  <dimension ref="A2:R86"/>
  <sheetViews>
    <sheetView showGridLines="0" zoomScale="130" zoomScaleNormal="130" workbookViewId="0"/>
  </sheetViews>
  <sheetFormatPr defaultRowHeight="11.5" outlineLevelRow="1" outlineLevelCol="1" x14ac:dyDescent="0.3"/>
  <cols>
    <col min="1" max="1" width="1.77734375" style="2" customWidth="1"/>
    <col min="2" max="2" width="55.33203125" style="2" bestFit="1" customWidth="1"/>
    <col min="3" max="6" width="9.33203125" style="2" customWidth="1"/>
    <col min="7" max="7" width="1.77734375" style="2" customWidth="1"/>
    <col min="8" max="8" width="0.88671875" style="2" customWidth="1"/>
    <col min="9" max="9" width="1.77734375" style="2" customWidth="1"/>
    <col min="10" max="10" width="32.44140625" style="2" bestFit="1" customWidth="1"/>
    <col min="11" max="11" width="8.88671875" style="2"/>
    <col min="12" max="12" width="1.77734375" style="2" customWidth="1"/>
    <col min="13" max="13" width="32.44140625" style="2" customWidth="1" outlineLevel="1"/>
    <col min="14" max="14" width="8.88671875" style="2" customWidth="1" outlineLevel="1"/>
    <col min="15" max="15" width="5.77734375" style="2" customWidth="1"/>
    <col min="16" max="16384" width="8.88671875" style="2"/>
  </cols>
  <sheetData>
    <row r="2" spans="1:18" ht="17.5" x14ac:dyDescent="0.35">
      <c r="A2" s="26"/>
      <c r="B2" s="27" t="s">
        <v>70</v>
      </c>
      <c r="C2" s="82"/>
      <c r="D2" s="82"/>
      <c r="E2" s="82"/>
      <c r="F2" s="82"/>
      <c r="I2" s="26"/>
      <c r="J2" s="27" t="s">
        <v>114</v>
      </c>
      <c r="O2" s="26"/>
      <c r="P2" s="26"/>
      <c r="Q2" s="26"/>
      <c r="R2" s="26"/>
    </row>
    <row r="3" spans="1:18" ht="3" customHeight="1" x14ac:dyDescent="0.3">
      <c r="A3" s="26"/>
      <c r="B3" s="28"/>
      <c r="C3" s="26"/>
      <c r="D3" s="26"/>
      <c r="E3" s="26"/>
      <c r="F3" s="26"/>
      <c r="I3" s="26"/>
      <c r="O3" s="26"/>
      <c r="P3" s="26"/>
      <c r="Q3" s="26"/>
      <c r="R3" s="26"/>
    </row>
    <row r="4" spans="1:18" x14ac:dyDescent="0.3">
      <c r="A4" s="26"/>
      <c r="B4" s="29" t="s">
        <v>8</v>
      </c>
      <c r="C4" s="30" t="s">
        <v>13</v>
      </c>
      <c r="D4" s="30" t="s">
        <v>14</v>
      </c>
      <c r="E4" s="30" t="s">
        <v>68</v>
      </c>
      <c r="F4" s="30" t="s">
        <v>67</v>
      </c>
      <c r="G4" s="64"/>
      <c r="H4" s="70"/>
      <c r="I4" s="26"/>
      <c r="J4" s="80" t="s">
        <v>108</v>
      </c>
      <c r="K4" s="85" t="s">
        <v>67</v>
      </c>
      <c r="O4" s="26"/>
      <c r="P4" s="26"/>
      <c r="Q4" s="26"/>
      <c r="R4" s="26"/>
    </row>
    <row r="5" spans="1:18" x14ac:dyDescent="0.3">
      <c r="A5" s="26"/>
      <c r="B5" s="28" t="s">
        <v>5</v>
      </c>
      <c r="C5" s="31">
        <v>1000</v>
      </c>
      <c r="D5" s="31">
        <f>C5*1.1</f>
        <v>1100</v>
      </c>
      <c r="E5" s="31">
        <f>D5*1.1</f>
        <v>1210</v>
      </c>
      <c r="F5" s="31">
        <f>E5*1.1</f>
        <v>1331</v>
      </c>
      <c r="G5" s="65"/>
      <c r="H5" s="71"/>
      <c r="I5" s="26"/>
      <c r="J5" s="55" t="s">
        <v>99</v>
      </c>
      <c r="K5" s="79">
        <v>0.21</v>
      </c>
      <c r="O5" s="26"/>
      <c r="P5" s="26"/>
      <c r="Q5" s="26"/>
      <c r="R5" s="26"/>
    </row>
    <row r="6" spans="1:18" hidden="1" outlineLevel="1" x14ac:dyDescent="0.3">
      <c r="A6" s="26"/>
      <c r="B6" s="28" t="s">
        <v>7</v>
      </c>
      <c r="H6" s="72"/>
      <c r="I6" s="26"/>
      <c r="O6" s="26"/>
      <c r="P6" s="26"/>
      <c r="Q6" s="26"/>
      <c r="R6" s="26"/>
    </row>
    <row r="7" spans="1:18" hidden="1" outlineLevel="1" x14ac:dyDescent="0.3">
      <c r="A7" s="26"/>
      <c r="B7" s="35" t="s">
        <v>97</v>
      </c>
      <c r="C7" s="32">
        <f>55%*C5</f>
        <v>550</v>
      </c>
      <c r="D7" s="32">
        <f>55%*D5</f>
        <v>605</v>
      </c>
      <c r="E7" s="32">
        <f>55%*E5</f>
        <v>665.5</v>
      </c>
      <c r="F7" s="32">
        <f>55%*F5</f>
        <v>732.05000000000007</v>
      </c>
      <c r="G7" s="56"/>
      <c r="H7" s="73"/>
      <c r="I7" s="26"/>
      <c r="O7" s="26"/>
      <c r="P7" s="26"/>
      <c r="Q7" s="26"/>
      <c r="R7" s="26"/>
    </row>
    <row r="8" spans="1:18" hidden="1" outlineLevel="1" x14ac:dyDescent="0.3">
      <c r="A8" s="26"/>
      <c r="B8" s="35" t="s">
        <v>71</v>
      </c>
      <c r="C8" s="32">
        <v>50</v>
      </c>
      <c r="D8" s="32">
        <f>D85</f>
        <v>55</v>
      </c>
      <c r="E8" s="32">
        <f t="shared" ref="E8:F8" si="0">E85</f>
        <v>60.5</v>
      </c>
      <c r="F8" s="32">
        <f t="shared" si="0"/>
        <v>66.55</v>
      </c>
      <c r="G8" s="56"/>
      <c r="H8" s="73"/>
      <c r="I8" s="26"/>
      <c r="L8" s="55"/>
      <c r="O8" s="26"/>
      <c r="P8" s="26"/>
      <c r="Q8" s="26"/>
      <c r="R8" s="26"/>
    </row>
    <row r="9" spans="1:18" collapsed="1" x14ac:dyDescent="0.3">
      <c r="A9" s="26"/>
      <c r="B9" s="28" t="s">
        <v>7</v>
      </c>
      <c r="C9" s="31">
        <f>SUM(C7:C8)</f>
        <v>600</v>
      </c>
      <c r="D9" s="31">
        <f t="shared" ref="D9:F9" si="1">SUM(D7:D8)</f>
        <v>660</v>
      </c>
      <c r="E9" s="31">
        <f t="shared" si="1"/>
        <v>726</v>
      </c>
      <c r="F9" s="31">
        <f t="shared" si="1"/>
        <v>798.6</v>
      </c>
      <c r="G9" s="65"/>
      <c r="H9" s="71"/>
      <c r="I9" s="26"/>
      <c r="O9" s="26"/>
      <c r="P9" s="26"/>
      <c r="Q9" s="26"/>
      <c r="R9" s="26"/>
    </row>
    <row r="10" spans="1:18" x14ac:dyDescent="0.3">
      <c r="A10" s="26"/>
      <c r="B10" s="28" t="s">
        <v>0</v>
      </c>
      <c r="C10" s="31">
        <f>C5-C9</f>
        <v>400</v>
      </c>
      <c r="D10" s="31">
        <f>D5-D7</f>
        <v>495</v>
      </c>
      <c r="E10" s="31">
        <f>E5-E7</f>
        <v>544.5</v>
      </c>
      <c r="F10" s="31">
        <f>F5-F7</f>
        <v>598.94999999999993</v>
      </c>
      <c r="G10" s="65"/>
      <c r="H10" s="71"/>
      <c r="I10" s="26"/>
      <c r="J10" s="80" t="s">
        <v>100</v>
      </c>
      <c r="K10" s="85" t="s">
        <v>67</v>
      </c>
      <c r="M10" s="80" t="s">
        <v>127</v>
      </c>
      <c r="N10" s="85" t="s">
        <v>67</v>
      </c>
      <c r="O10" s="26"/>
      <c r="P10" s="26"/>
      <c r="Q10" s="26"/>
      <c r="R10" s="26"/>
    </row>
    <row r="11" spans="1:18" x14ac:dyDescent="0.3">
      <c r="A11" s="26"/>
      <c r="B11" s="26" t="s">
        <v>12</v>
      </c>
      <c r="C11" s="32">
        <f>15%*C5</f>
        <v>150</v>
      </c>
      <c r="D11" s="32">
        <f>15%*D5</f>
        <v>165</v>
      </c>
      <c r="E11" s="32">
        <f>15%*E5</f>
        <v>181.5</v>
      </c>
      <c r="F11" s="32">
        <f>15%*F5</f>
        <v>199.65</v>
      </c>
      <c r="G11" s="56"/>
      <c r="H11" s="73"/>
      <c r="I11" s="26"/>
      <c r="J11" s="2" t="s">
        <v>101</v>
      </c>
      <c r="K11" s="59">
        <f>F12*(1-K5)</f>
        <v>315.447</v>
      </c>
      <c r="O11" s="26"/>
      <c r="P11" s="26"/>
      <c r="Q11" s="26"/>
      <c r="R11" s="26"/>
    </row>
    <row r="12" spans="1:18" x14ac:dyDescent="0.3">
      <c r="A12" s="26"/>
      <c r="B12" s="33" t="s">
        <v>6</v>
      </c>
      <c r="C12" s="34">
        <f>C10-C11</f>
        <v>250</v>
      </c>
      <c r="D12" s="34">
        <f>D10-D11</f>
        <v>330</v>
      </c>
      <c r="E12" s="34">
        <f>E10-E11</f>
        <v>363</v>
      </c>
      <c r="F12" s="34">
        <f>F10-F11</f>
        <v>399.29999999999995</v>
      </c>
      <c r="G12" s="65"/>
      <c r="H12" s="71"/>
      <c r="I12" s="26"/>
      <c r="J12" s="2" t="s">
        <v>102</v>
      </c>
      <c r="K12" s="56">
        <f>F40+F41</f>
        <v>66.55</v>
      </c>
      <c r="M12" s="2" t="s">
        <v>124</v>
      </c>
      <c r="N12" s="56">
        <f>SUM(N19:N20)</f>
        <v>66.55</v>
      </c>
      <c r="O12" s="26"/>
      <c r="P12" s="26"/>
      <c r="Q12" s="26"/>
      <c r="R12" s="26"/>
    </row>
    <row r="13" spans="1:18" x14ac:dyDescent="0.3">
      <c r="A13" s="26"/>
      <c r="B13" s="26" t="s">
        <v>1</v>
      </c>
      <c r="C13" s="32">
        <v>42.5</v>
      </c>
      <c r="D13" s="32">
        <f ca="1">D80</f>
        <v>37.5</v>
      </c>
      <c r="E13" s="32">
        <f ca="1">E80</f>
        <v>32.5</v>
      </c>
      <c r="F13" s="32">
        <f ca="1">F80</f>
        <v>27.5</v>
      </c>
      <c r="G13" s="56"/>
      <c r="H13" s="73"/>
      <c r="I13" s="26"/>
      <c r="J13" s="2" t="s">
        <v>103</v>
      </c>
      <c r="K13" s="56">
        <f>-SUM(F43:F45)</f>
        <v>15.912328767123292</v>
      </c>
      <c r="M13" s="1"/>
      <c r="N13" s="65"/>
      <c r="O13" s="26"/>
      <c r="P13" s="26"/>
      <c r="Q13" s="26"/>
      <c r="R13" s="26"/>
    </row>
    <row r="14" spans="1:18" x14ac:dyDescent="0.3">
      <c r="A14" s="26"/>
      <c r="B14" s="33" t="s">
        <v>2</v>
      </c>
      <c r="C14" s="34">
        <f>C12-C13</f>
        <v>207.5</v>
      </c>
      <c r="D14" s="34">
        <f ca="1">D12-D13</f>
        <v>292.5</v>
      </c>
      <c r="E14" s="34">
        <f ca="1">E12-E13</f>
        <v>330.5</v>
      </c>
      <c r="F14" s="34">
        <f ca="1">F12-F13</f>
        <v>371.79999999999995</v>
      </c>
      <c r="G14" s="65"/>
      <c r="H14" s="71"/>
      <c r="I14" s="26"/>
      <c r="J14" s="2" t="s">
        <v>104</v>
      </c>
      <c r="K14" s="56">
        <f>-F49</f>
        <v>93.170000000000016</v>
      </c>
      <c r="O14" s="26"/>
      <c r="P14" s="26"/>
      <c r="Q14" s="26"/>
      <c r="R14" s="26"/>
    </row>
    <row r="15" spans="1:18" x14ac:dyDescent="0.3">
      <c r="A15" s="26"/>
      <c r="B15" s="26" t="s">
        <v>3</v>
      </c>
      <c r="C15" s="32">
        <f>+C14*$K$5</f>
        <v>43.574999999999996</v>
      </c>
      <c r="D15" s="32">
        <f ca="1">+D14*$K$5</f>
        <v>61.424999999999997</v>
      </c>
      <c r="E15" s="32">
        <f ca="1">+E14*$K$5</f>
        <v>69.405000000000001</v>
      </c>
      <c r="F15" s="32">
        <f ca="1">+F14*$K$5</f>
        <v>78.077999999999989</v>
      </c>
      <c r="G15" s="56"/>
      <c r="H15" s="73"/>
      <c r="I15" s="26"/>
      <c r="J15" s="57" t="s">
        <v>100</v>
      </c>
      <c r="K15" s="58">
        <f>K11+K12-K13-K14</f>
        <v>272.91467123287669</v>
      </c>
      <c r="O15" s="26"/>
      <c r="P15" s="26"/>
      <c r="Q15" s="26"/>
      <c r="R15" s="26"/>
    </row>
    <row r="16" spans="1:18" x14ac:dyDescent="0.3">
      <c r="A16" s="26"/>
      <c r="B16" s="33" t="s">
        <v>4</v>
      </c>
      <c r="C16" s="34">
        <f>C14-C15</f>
        <v>163.92500000000001</v>
      </c>
      <c r="D16" s="34">
        <f ca="1">D14-D15</f>
        <v>231.07499999999999</v>
      </c>
      <c r="E16" s="34">
        <f ca="1">E14-E15</f>
        <v>261.09500000000003</v>
      </c>
      <c r="F16" s="34">
        <f ca="1">F14-F15</f>
        <v>293.72199999999998</v>
      </c>
      <c r="G16" s="65"/>
      <c r="H16" s="71"/>
      <c r="I16" s="26"/>
      <c r="O16" s="26"/>
      <c r="P16" s="26"/>
      <c r="Q16" s="26"/>
      <c r="R16" s="26"/>
    </row>
    <row r="17" spans="1:18" ht="5" customHeight="1" x14ac:dyDescent="0.3">
      <c r="A17" s="26"/>
      <c r="B17" s="26"/>
      <c r="C17" s="26"/>
      <c r="D17" s="26"/>
      <c r="E17" s="26"/>
      <c r="F17" s="26"/>
      <c r="H17" s="72"/>
      <c r="I17" s="26"/>
      <c r="O17" s="26"/>
      <c r="P17" s="26"/>
      <c r="Q17" s="26"/>
      <c r="R17" s="26"/>
    </row>
    <row r="18" spans="1:18" x14ac:dyDescent="0.3">
      <c r="A18" s="26"/>
      <c r="B18" s="29" t="s">
        <v>58</v>
      </c>
      <c r="C18" s="30" t="str">
        <f>C4</f>
        <v>20X1</v>
      </c>
      <c r="D18" s="30" t="str">
        <f>D4</f>
        <v>20X2</v>
      </c>
      <c r="E18" s="30" t="str">
        <f>E4</f>
        <v>20X3</v>
      </c>
      <c r="F18" s="30" t="str">
        <f>F4</f>
        <v>20X4</v>
      </c>
      <c r="G18" s="64"/>
      <c r="H18" s="70"/>
      <c r="I18" s="26"/>
      <c r="J18" s="80" t="s">
        <v>100</v>
      </c>
      <c r="K18" s="85" t="s">
        <v>67</v>
      </c>
      <c r="L18" s="56"/>
      <c r="O18" s="26"/>
      <c r="P18" s="26"/>
      <c r="Q18" s="26"/>
      <c r="R18" s="26"/>
    </row>
    <row r="19" spans="1:18" x14ac:dyDescent="0.3">
      <c r="A19" s="26"/>
      <c r="B19" s="36" t="s">
        <v>57</v>
      </c>
      <c r="C19" s="32">
        <v>500</v>
      </c>
      <c r="D19" s="32">
        <f ca="1">D57+C19</f>
        <v>645.92431506849312</v>
      </c>
      <c r="E19" s="32">
        <f ca="1">E57+D19</f>
        <v>818.35356164383563</v>
      </c>
      <c r="F19" s="32">
        <f ca="1">F57+E19</f>
        <v>1019.5432328767124</v>
      </c>
      <c r="G19" s="56"/>
      <c r="H19" s="73"/>
      <c r="I19" s="32"/>
      <c r="J19" s="2" t="s">
        <v>109</v>
      </c>
      <c r="K19" s="59">
        <f>(F12+F40)*(1-K5)</f>
        <v>368.0215</v>
      </c>
      <c r="M19" s="2" t="s">
        <v>125</v>
      </c>
      <c r="N19" s="59">
        <f>F40*(1-K5)</f>
        <v>52.5745</v>
      </c>
      <c r="O19" s="26"/>
      <c r="P19" s="26"/>
      <c r="Q19" s="26"/>
      <c r="R19" s="26"/>
    </row>
    <row r="20" spans="1:18" x14ac:dyDescent="0.3">
      <c r="A20" s="26"/>
      <c r="B20" s="36" t="s">
        <v>19</v>
      </c>
      <c r="C20" s="32">
        <f>C5/365*30</f>
        <v>82.191780821917803</v>
      </c>
      <c r="D20" s="32">
        <f>D5/365*30</f>
        <v>90.410958904109592</v>
      </c>
      <c r="E20" s="32">
        <f>E5/365*30</f>
        <v>99.452054794520549</v>
      </c>
      <c r="F20" s="32">
        <f>F5/365*30</f>
        <v>109.39726027397261</v>
      </c>
      <c r="G20" s="56"/>
      <c r="H20" s="73"/>
      <c r="I20" s="26"/>
      <c r="J20" s="2" t="s">
        <v>110</v>
      </c>
      <c r="K20" s="56">
        <f>F40*K5</f>
        <v>13.975499999999998</v>
      </c>
      <c r="M20" s="2" t="s">
        <v>126</v>
      </c>
      <c r="N20" s="59">
        <f>F40*(K5)</f>
        <v>13.975499999999998</v>
      </c>
      <c r="O20" s="26"/>
      <c r="P20" s="26"/>
      <c r="Q20" s="26"/>
      <c r="R20" s="26"/>
    </row>
    <row r="21" spans="1:18" x14ac:dyDescent="0.3">
      <c r="A21" s="26"/>
      <c r="B21" s="36" t="s">
        <v>20</v>
      </c>
      <c r="C21" s="32">
        <f>C9/365*60</f>
        <v>98.630136986301366</v>
      </c>
      <c r="D21" s="32">
        <f t="shared" ref="D21:F21" si="2">D9/365*60</f>
        <v>108.49315068493151</v>
      </c>
      <c r="E21" s="32">
        <f t="shared" si="2"/>
        <v>119.34246575342466</v>
      </c>
      <c r="F21" s="32">
        <f t="shared" si="2"/>
        <v>131.27671232876713</v>
      </c>
      <c r="G21" s="56"/>
      <c r="H21" s="73"/>
      <c r="I21" s="26"/>
      <c r="J21" s="2" t="s">
        <v>103</v>
      </c>
      <c r="K21" s="56">
        <f>-SUM(F43:F45)</f>
        <v>15.912328767123292</v>
      </c>
      <c r="N21" s="59"/>
      <c r="O21" s="26"/>
      <c r="P21" s="26"/>
      <c r="Q21" s="26"/>
      <c r="R21" s="26"/>
    </row>
    <row r="22" spans="1:18" x14ac:dyDescent="0.3">
      <c r="A22" s="26"/>
      <c r="B22" s="39" t="s">
        <v>54</v>
      </c>
      <c r="C22" s="34">
        <f>SUM(C19:C21)</f>
        <v>680.82191780821915</v>
      </c>
      <c r="D22" s="34">
        <f ca="1">SUM(D19:D21)</f>
        <v>844.82842465753424</v>
      </c>
      <c r="E22" s="34">
        <f ca="1">SUM(E19:E21)</f>
        <v>1037.1480821917808</v>
      </c>
      <c r="F22" s="34">
        <f ca="1">SUM(F19:F21)</f>
        <v>1260.2172054794521</v>
      </c>
      <c r="G22" s="65"/>
      <c r="H22" s="71"/>
      <c r="I22" s="26"/>
      <c r="J22" s="2" t="s">
        <v>104</v>
      </c>
      <c r="K22" s="56">
        <f>-F49</f>
        <v>93.170000000000016</v>
      </c>
      <c r="N22" s="56"/>
      <c r="O22" s="26"/>
      <c r="P22" s="26"/>
      <c r="Q22" s="26"/>
      <c r="R22" s="26"/>
    </row>
    <row r="23" spans="1:18" x14ac:dyDescent="0.3">
      <c r="A23" s="26"/>
      <c r="B23" s="36" t="s">
        <v>52</v>
      </c>
      <c r="C23" s="32">
        <v>500</v>
      </c>
      <c r="D23" s="32">
        <f>D86</f>
        <v>522</v>
      </c>
      <c r="E23" s="32">
        <f>E86</f>
        <v>546.20000000000005</v>
      </c>
      <c r="F23" s="32">
        <f>F86</f>
        <v>572.82000000000016</v>
      </c>
      <c r="G23" s="56"/>
      <c r="H23" s="73"/>
      <c r="I23" s="26"/>
      <c r="J23" s="57" t="s">
        <v>100</v>
      </c>
      <c r="K23" s="58">
        <f>K19+K20-K21-K22</f>
        <v>272.91467123287669</v>
      </c>
      <c r="M23" s="1"/>
      <c r="N23" s="59"/>
      <c r="O23" s="26"/>
      <c r="P23" s="26"/>
      <c r="Q23" s="26"/>
      <c r="R23" s="26"/>
    </row>
    <row r="24" spans="1:18" x14ac:dyDescent="0.3">
      <c r="A24" s="26"/>
      <c r="B24" s="33" t="s">
        <v>50</v>
      </c>
      <c r="C24" s="34">
        <f>SUM(C22+C23)</f>
        <v>1180.821917808219</v>
      </c>
      <c r="D24" s="34">
        <f ca="1">SUM(D22+D23)</f>
        <v>1366.8284246575342</v>
      </c>
      <c r="E24" s="34">
        <f ca="1">SUM(E22+E23)</f>
        <v>1583.3480821917808</v>
      </c>
      <c r="F24" s="34">
        <f ca="1">SUM(F22+F23)</f>
        <v>1833.0372054794523</v>
      </c>
      <c r="G24" s="65"/>
      <c r="H24" s="71"/>
      <c r="I24" s="26"/>
      <c r="O24" s="26"/>
      <c r="P24" s="26"/>
      <c r="Q24" s="26"/>
      <c r="R24" s="26"/>
    </row>
    <row r="25" spans="1:18" x14ac:dyDescent="0.3">
      <c r="A25" s="26"/>
      <c r="B25" s="36" t="s">
        <v>21</v>
      </c>
      <c r="C25" s="32">
        <f>C9/365*30</f>
        <v>49.315068493150683</v>
      </c>
      <c r="D25" s="32">
        <f t="shared" ref="D25:F25" si="3">D9/365*30</f>
        <v>54.246575342465754</v>
      </c>
      <c r="E25" s="32">
        <f t="shared" si="3"/>
        <v>59.671232876712331</v>
      </c>
      <c r="F25" s="32">
        <f t="shared" si="3"/>
        <v>65.638356164383566</v>
      </c>
      <c r="G25" s="56"/>
      <c r="H25" s="73"/>
      <c r="I25" s="26"/>
      <c r="J25" s="80" t="s">
        <v>105</v>
      </c>
      <c r="K25" s="85" t="s">
        <v>67</v>
      </c>
      <c r="O25" s="26"/>
      <c r="P25" s="26"/>
      <c r="Q25" s="26"/>
      <c r="R25" s="26"/>
    </row>
    <row r="26" spans="1:18" x14ac:dyDescent="0.3">
      <c r="A26" s="26"/>
      <c r="B26" s="36" t="s">
        <v>47</v>
      </c>
      <c r="C26" s="32">
        <v>50</v>
      </c>
      <c r="D26" s="32">
        <f>D68</f>
        <v>50</v>
      </c>
      <c r="E26" s="32">
        <f>E68</f>
        <v>50</v>
      </c>
      <c r="F26" s="32">
        <f>F68</f>
        <v>50</v>
      </c>
      <c r="G26" s="56"/>
      <c r="H26" s="73"/>
      <c r="I26" s="26"/>
      <c r="J26" s="2" t="s">
        <v>100</v>
      </c>
      <c r="K26" s="56">
        <f>K15</f>
        <v>272.91467123287669</v>
      </c>
      <c r="L26" s="59"/>
      <c r="O26" s="26"/>
      <c r="P26" s="26"/>
      <c r="Q26" s="26"/>
      <c r="R26" s="26"/>
    </row>
    <row r="27" spans="1:18" x14ac:dyDescent="0.3">
      <c r="A27" s="26"/>
      <c r="B27" s="39" t="s">
        <v>45</v>
      </c>
      <c r="C27" s="34">
        <f>SUM(C25:C26)</f>
        <v>99.315068493150676</v>
      </c>
      <c r="D27" s="34">
        <f>SUM(D25:D26)</f>
        <v>104.24657534246575</v>
      </c>
      <c r="E27" s="34">
        <f>SUM(E25:E26)</f>
        <v>109.67123287671234</v>
      </c>
      <c r="F27" s="34">
        <f>SUM(F25:F26)</f>
        <v>115.63835616438357</v>
      </c>
      <c r="G27" s="65"/>
      <c r="H27" s="71"/>
      <c r="I27" s="26"/>
      <c r="J27" s="2" t="s">
        <v>106</v>
      </c>
      <c r="K27" s="56">
        <f ca="1">F13*(1-K5)</f>
        <v>21.725000000000001</v>
      </c>
      <c r="O27" s="26"/>
      <c r="P27" s="26"/>
      <c r="Q27" s="26"/>
      <c r="R27" s="26"/>
    </row>
    <row r="28" spans="1:18" x14ac:dyDescent="0.3">
      <c r="A28" s="26"/>
      <c r="B28" s="36" t="s">
        <v>27</v>
      </c>
      <c r="C28" s="32">
        <v>400</v>
      </c>
      <c r="D28" s="32">
        <f>D69</f>
        <v>350</v>
      </c>
      <c r="E28" s="32">
        <f>E69</f>
        <v>300</v>
      </c>
      <c r="F28" s="32">
        <f>F69</f>
        <v>250</v>
      </c>
      <c r="G28" s="56"/>
      <c r="H28" s="73"/>
      <c r="I28" s="26"/>
      <c r="J28" s="2" t="s">
        <v>107</v>
      </c>
      <c r="K28" s="56">
        <f>F54</f>
        <v>-50</v>
      </c>
      <c r="L28" s="59"/>
      <c r="M28" s="56"/>
      <c r="O28" s="26"/>
      <c r="P28" s="26"/>
      <c r="Q28" s="26"/>
      <c r="R28" s="26"/>
    </row>
    <row r="29" spans="1:18" x14ac:dyDescent="0.3">
      <c r="A29" s="26"/>
      <c r="B29" s="33" t="s">
        <v>43</v>
      </c>
      <c r="C29" s="34">
        <f>SUM(C27+C28)</f>
        <v>499.31506849315065</v>
      </c>
      <c r="D29" s="34">
        <f>SUM(D27+D28)</f>
        <v>454.24657534246575</v>
      </c>
      <c r="E29" s="34">
        <f>SUM(E27+E28)</f>
        <v>409.67123287671234</v>
      </c>
      <c r="F29" s="34">
        <f>SUM(F27+F28)</f>
        <v>365.63835616438359</v>
      </c>
      <c r="G29" s="65"/>
      <c r="H29" s="71"/>
      <c r="I29" s="26"/>
      <c r="J29" s="60" t="s">
        <v>105</v>
      </c>
      <c r="K29" s="61">
        <f ca="1">K26-K27+K28</f>
        <v>201.18967123287669</v>
      </c>
      <c r="L29" s="59"/>
      <c r="M29" s="56"/>
      <c r="O29" s="26"/>
      <c r="P29" s="26"/>
      <c r="Q29" s="26"/>
      <c r="R29" s="26"/>
    </row>
    <row r="30" spans="1:18" x14ac:dyDescent="0.3">
      <c r="A30" s="26"/>
      <c r="B30" s="35" t="s">
        <v>41</v>
      </c>
      <c r="C30" s="32">
        <v>100</v>
      </c>
      <c r="D30" s="32">
        <f>C30</f>
        <v>100</v>
      </c>
      <c r="E30" s="32">
        <f>D30</f>
        <v>100</v>
      </c>
      <c r="F30" s="32">
        <f>E30</f>
        <v>100</v>
      </c>
      <c r="G30" s="56"/>
      <c r="H30" s="73"/>
      <c r="I30" s="26"/>
      <c r="L30" s="63"/>
      <c r="M30" s="56"/>
      <c r="O30" s="26"/>
      <c r="P30" s="26"/>
      <c r="Q30" s="26"/>
      <c r="R30" s="26"/>
    </row>
    <row r="31" spans="1:18" x14ac:dyDescent="0.3">
      <c r="A31" s="26"/>
      <c r="B31" s="35" t="s">
        <v>39</v>
      </c>
      <c r="C31" s="32">
        <v>581.50684931506794</v>
      </c>
      <c r="D31" s="32">
        <f ca="1">C31+D16</f>
        <v>812.58184931506798</v>
      </c>
      <c r="E31" s="32">
        <f ca="1">D31+E16</f>
        <v>1073.676849315068</v>
      </c>
      <c r="F31" s="32">
        <f ca="1">E31+F16</f>
        <v>1367.398849315068</v>
      </c>
      <c r="G31" s="56"/>
      <c r="H31" s="73"/>
      <c r="I31" s="32"/>
      <c r="O31" s="26"/>
      <c r="P31" s="26"/>
      <c r="Q31" s="26"/>
      <c r="R31" s="26"/>
    </row>
    <row r="32" spans="1:18" x14ac:dyDescent="0.3">
      <c r="A32" s="26"/>
      <c r="B32" s="33" t="s">
        <v>37</v>
      </c>
      <c r="C32" s="34">
        <f>SUM(C30:C31)</f>
        <v>681.50684931506794</v>
      </c>
      <c r="D32" s="34">
        <f ca="1">SUM(D30:D31)</f>
        <v>912.58184931506798</v>
      </c>
      <c r="E32" s="34">
        <f ca="1">SUM(E30:E31)</f>
        <v>1173.676849315068</v>
      </c>
      <c r="F32" s="34">
        <f ca="1">SUM(F30:F31)</f>
        <v>1467.398849315068</v>
      </c>
      <c r="G32" s="65"/>
      <c r="H32" s="71"/>
      <c r="I32" s="26"/>
      <c r="O32" s="26"/>
      <c r="P32" s="26"/>
      <c r="Q32" s="26"/>
      <c r="R32" s="26"/>
    </row>
    <row r="33" spans="1:18" ht="12" thickBot="1" x14ac:dyDescent="0.35">
      <c r="A33" s="26"/>
      <c r="B33" s="37" t="s">
        <v>35</v>
      </c>
      <c r="C33" s="38">
        <f>C29+C32</f>
        <v>1180.8219178082186</v>
      </c>
      <c r="D33" s="38">
        <f ca="1">D29+D32</f>
        <v>1366.8284246575338</v>
      </c>
      <c r="E33" s="38">
        <f ca="1">E29+E32</f>
        <v>1583.3480821917803</v>
      </c>
      <c r="F33" s="38">
        <f ca="1">F29+F32</f>
        <v>1833.0372054794516</v>
      </c>
      <c r="G33" s="65"/>
      <c r="H33" s="71"/>
      <c r="I33" s="26"/>
      <c r="L33" s="26"/>
      <c r="M33" s="81"/>
      <c r="N33" s="26"/>
      <c r="O33" s="26"/>
      <c r="P33" s="26"/>
      <c r="Q33" s="26"/>
      <c r="R33" s="26"/>
    </row>
    <row r="34" spans="1:18" x14ac:dyDescent="0.3">
      <c r="A34" s="26"/>
      <c r="B34" s="45" t="s">
        <v>34</v>
      </c>
      <c r="C34" s="46">
        <f>C24-C33</f>
        <v>0</v>
      </c>
      <c r="D34" s="46">
        <f ca="1">D24-D33</f>
        <v>0</v>
      </c>
      <c r="E34" s="46">
        <f ca="1">E24-E33</f>
        <v>0</v>
      </c>
      <c r="F34" s="46">
        <f ca="1">F24-F33</f>
        <v>0</v>
      </c>
      <c r="G34" s="66"/>
      <c r="H34" s="74"/>
      <c r="I34" s="26"/>
      <c r="L34" s="26"/>
      <c r="M34" s="26"/>
      <c r="N34" s="26"/>
      <c r="O34" s="26"/>
      <c r="P34" s="26"/>
      <c r="Q34" s="26"/>
      <c r="R34" s="26"/>
    </row>
    <row r="35" spans="1:18" ht="5" customHeight="1" x14ac:dyDescent="0.3">
      <c r="A35" s="26"/>
      <c r="B35" s="28"/>
      <c r="C35" s="28"/>
      <c r="D35" s="28"/>
      <c r="E35" s="28"/>
      <c r="F35" s="28"/>
      <c r="G35" s="1"/>
      <c r="H35" s="75"/>
      <c r="I35" s="26"/>
      <c r="L35" s="26"/>
      <c r="M35" s="26"/>
      <c r="N35" s="26"/>
      <c r="O35" s="26"/>
      <c r="P35" s="26"/>
      <c r="Q35" s="26"/>
      <c r="R35" s="26"/>
    </row>
    <row r="36" spans="1:18" x14ac:dyDescent="0.3">
      <c r="A36" s="26"/>
      <c r="B36" s="29" t="s">
        <v>15</v>
      </c>
      <c r="C36" s="30" t="str">
        <f>C18</f>
        <v>20X1</v>
      </c>
      <c r="D36" s="30" t="str">
        <f>D18</f>
        <v>20X2</v>
      </c>
      <c r="E36" s="30" t="str">
        <f>E18</f>
        <v>20X3</v>
      </c>
      <c r="F36" s="30" t="str">
        <f>F18</f>
        <v>20X4</v>
      </c>
      <c r="G36" s="64"/>
      <c r="H36" s="70"/>
      <c r="I36" s="26"/>
      <c r="J36" s="80" t="s">
        <v>105</v>
      </c>
      <c r="K36" s="85" t="s">
        <v>67</v>
      </c>
      <c r="L36" s="26"/>
      <c r="M36" s="80" t="s">
        <v>105</v>
      </c>
      <c r="N36" s="85" t="s">
        <v>67</v>
      </c>
      <c r="O36" s="26"/>
      <c r="P36" s="26"/>
      <c r="Q36" s="26"/>
      <c r="R36" s="26"/>
    </row>
    <row r="37" spans="1:18" ht="11.25" customHeight="1" x14ac:dyDescent="0.3">
      <c r="A37" s="26"/>
      <c r="B37" s="28" t="s">
        <v>16</v>
      </c>
      <c r="C37" s="28"/>
      <c r="D37" s="28"/>
      <c r="E37" s="28"/>
      <c r="F37" s="28"/>
      <c r="G37" s="1"/>
      <c r="H37" s="75"/>
      <c r="I37" s="26"/>
      <c r="J37" s="2" t="s">
        <v>98</v>
      </c>
      <c r="K37" s="59">
        <f>F12</f>
        <v>399.29999999999995</v>
      </c>
      <c r="L37" s="26"/>
      <c r="M37" s="26" t="s">
        <v>123</v>
      </c>
      <c r="N37" s="81">
        <f>(F12+F40)</f>
        <v>465.84999999999997</v>
      </c>
      <c r="O37" s="26"/>
      <c r="P37" s="26"/>
      <c r="Q37" s="26"/>
      <c r="R37" s="26"/>
    </row>
    <row r="38" spans="1:18" x14ac:dyDescent="0.3">
      <c r="A38" s="26"/>
      <c r="B38" s="47" t="s">
        <v>4</v>
      </c>
      <c r="C38" s="48">
        <f>C16</f>
        <v>163.92500000000001</v>
      </c>
      <c r="D38" s="31">
        <f ca="1">D16</f>
        <v>231.07499999999999</v>
      </c>
      <c r="E38" s="31">
        <f ca="1">E16</f>
        <v>261.09500000000003</v>
      </c>
      <c r="F38" s="31">
        <f ca="1">F16</f>
        <v>293.72199999999998</v>
      </c>
      <c r="G38" s="65"/>
      <c r="H38" s="71"/>
      <c r="I38" s="26"/>
      <c r="J38" s="2" t="s">
        <v>111</v>
      </c>
      <c r="K38" s="56">
        <f ca="1">F13</f>
        <v>27.5</v>
      </c>
      <c r="L38" s="26"/>
      <c r="M38" s="2" t="s">
        <v>111</v>
      </c>
      <c r="N38" s="32">
        <f ca="1">K38</f>
        <v>27.5</v>
      </c>
      <c r="O38" s="26"/>
      <c r="P38" s="26"/>
      <c r="Q38" s="26"/>
      <c r="R38" s="26"/>
    </row>
    <row r="39" spans="1:18" x14ac:dyDescent="0.3">
      <c r="A39" s="26"/>
      <c r="B39" s="49" t="s">
        <v>17</v>
      </c>
      <c r="C39" s="48"/>
      <c r="D39" s="28"/>
      <c r="E39" s="28"/>
      <c r="F39" s="28"/>
      <c r="G39" s="1"/>
      <c r="H39" s="75"/>
      <c r="I39" s="26"/>
      <c r="J39" s="2" t="s">
        <v>122</v>
      </c>
      <c r="K39" s="56">
        <f ca="1">F15</f>
        <v>78.077999999999989</v>
      </c>
      <c r="L39" s="26"/>
      <c r="M39" s="2" t="s">
        <v>122</v>
      </c>
      <c r="N39" s="32">
        <f ca="1">K39</f>
        <v>78.077999999999989</v>
      </c>
      <c r="O39" s="26"/>
      <c r="P39" s="26"/>
      <c r="Q39" s="26"/>
      <c r="R39" s="26"/>
    </row>
    <row r="40" spans="1:18" x14ac:dyDescent="0.3">
      <c r="A40" s="26"/>
      <c r="B40" s="50" t="s">
        <v>9</v>
      </c>
      <c r="C40" s="51">
        <f>C85</f>
        <v>0</v>
      </c>
      <c r="D40" s="32">
        <f>D85</f>
        <v>55</v>
      </c>
      <c r="E40" s="32">
        <f>E85</f>
        <v>60.5</v>
      </c>
      <c r="F40" s="32">
        <f>F85</f>
        <v>66.55</v>
      </c>
      <c r="G40" s="56"/>
      <c r="H40" s="73"/>
      <c r="I40" s="26"/>
      <c r="J40" s="2" t="s">
        <v>112</v>
      </c>
      <c r="K40" s="56">
        <f>F8</f>
        <v>66.55</v>
      </c>
      <c r="L40" s="26"/>
      <c r="M40" s="72"/>
      <c r="N40" s="86"/>
      <c r="O40" s="26"/>
      <c r="P40" s="26"/>
      <c r="Q40" s="26"/>
      <c r="R40" s="26"/>
    </row>
    <row r="41" spans="1:18" x14ac:dyDescent="0.3">
      <c r="A41" s="26"/>
      <c r="B41" s="50" t="s">
        <v>10</v>
      </c>
      <c r="C41" s="51">
        <v>0</v>
      </c>
      <c r="D41" s="32">
        <v>0</v>
      </c>
      <c r="E41" s="32">
        <v>0</v>
      </c>
      <c r="F41" s="32">
        <v>0</v>
      </c>
      <c r="G41" s="56"/>
      <c r="H41" s="73"/>
      <c r="I41" s="26"/>
      <c r="J41" s="2" t="s">
        <v>113</v>
      </c>
      <c r="K41" s="56">
        <f>-SUM(F43:F45)</f>
        <v>15.912328767123292</v>
      </c>
      <c r="L41" s="26"/>
      <c r="M41" s="2" t="s">
        <v>113</v>
      </c>
      <c r="N41" s="32">
        <f>K41</f>
        <v>15.912328767123292</v>
      </c>
      <c r="O41" s="26"/>
      <c r="P41" s="26"/>
      <c r="Q41" s="26"/>
      <c r="R41" s="26"/>
    </row>
    <row r="42" spans="1:18" x14ac:dyDescent="0.3">
      <c r="A42" s="26"/>
      <c r="B42" s="49" t="s">
        <v>18</v>
      </c>
      <c r="C42" s="48"/>
      <c r="D42" s="31"/>
      <c r="E42" s="31"/>
      <c r="F42" s="31"/>
      <c r="G42" s="65"/>
      <c r="H42" s="71"/>
      <c r="I42" s="26"/>
      <c r="J42" s="2" t="s">
        <v>104</v>
      </c>
      <c r="K42" s="56">
        <f>-F50</f>
        <v>93.170000000000016</v>
      </c>
      <c r="L42" s="26"/>
      <c r="M42" s="2" t="s">
        <v>104</v>
      </c>
      <c r="N42" s="32">
        <f>K42</f>
        <v>93.170000000000016</v>
      </c>
      <c r="O42" s="26"/>
      <c r="P42" s="26"/>
      <c r="Q42" s="26"/>
      <c r="R42" s="26"/>
    </row>
    <row r="43" spans="1:18" x14ac:dyDescent="0.3">
      <c r="A43" s="26"/>
      <c r="B43" s="50" t="s">
        <v>19</v>
      </c>
      <c r="C43" s="51"/>
      <c r="D43" s="32">
        <f t="shared" ref="D43:F44" si="4">C20-D20</f>
        <v>-8.2191780821917888</v>
      </c>
      <c r="E43" s="32">
        <f t="shared" si="4"/>
        <v>-9.0410958904109577</v>
      </c>
      <c r="F43" s="32">
        <f t="shared" si="4"/>
        <v>-9.9452054794520564</v>
      </c>
      <c r="G43" s="56"/>
      <c r="H43" s="73"/>
      <c r="I43" s="26"/>
      <c r="J43" s="2" t="s">
        <v>107</v>
      </c>
      <c r="K43" s="56">
        <f>F54</f>
        <v>-50</v>
      </c>
      <c r="L43" s="26"/>
      <c r="M43" s="2" t="s">
        <v>107</v>
      </c>
      <c r="N43" s="32">
        <f>K43</f>
        <v>-50</v>
      </c>
      <c r="O43" s="26"/>
      <c r="P43" s="26"/>
      <c r="Q43" s="26"/>
      <c r="R43" s="26"/>
    </row>
    <row r="44" spans="1:18" x14ac:dyDescent="0.3">
      <c r="A44" s="26"/>
      <c r="B44" s="50" t="s">
        <v>20</v>
      </c>
      <c r="C44" s="51"/>
      <c r="D44" s="32">
        <f t="shared" si="4"/>
        <v>-9.8630136986301409</v>
      </c>
      <c r="E44" s="32">
        <f t="shared" si="4"/>
        <v>-10.849315068493155</v>
      </c>
      <c r="F44" s="32">
        <f t="shared" si="4"/>
        <v>-11.93424657534247</v>
      </c>
      <c r="G44" s="56"/>
      <c r="H44" s="73"/>
      <c r="I44" s="26"/>
      <c r="J44" s="57" t="s">
        <v>105</v>
      </c>
      <c r="K44" s="62">
        <f ca="1">K37-K38-K39+K40-K41-K42+K43</f>
        <v>201.18967123287666</v>
      </c>
      <c r="L44" s="26"/>
      <c r="M44" s="57" t="s">
        <v>105</v>
      </c>
      <c r="N44" s="62">
        <f ca="1">N37-N38-N39+N40-N41-N42+N43</f>
        <v>201.18967123287666</v>
      </c>
      <c r="O44" s="26"/>
      <c r="P44" s="26"/>
      <c r="Q44" s="26"/>
      <c r="R44" s="26"/>
    </row>
    <row r="45" spans="1:18" x14ac:dyDescent="0.3">
      <c r="A45" s="26"/>
      <c r="B45" s="50" t="s">
        <v>21</v>
      </c>
      <c r="C45" s="51"/>
      <c r="D45" s="32">
        <f>D25-C25</f>
        <v>4.9315068493150704</v>
      </c>
      <c r="E45" s="32">
        <f>E25-D25</f>
        <v>5.4246575342465775</v>
      </c>
      <c r="F45" s="32">
        <f>F25-E25</f>
        <v>5.9671232876712352</v>
      </c>
      <c r="G45" s="56"/>
      <c r="H45" s="73"/>
      <c r="I45" s="26"/>
      <c r="J45" s="26"/>
      <c r="K45" s="26"/>
      <c r="L45" s="26"/>
      <c r="M45" s="26"/>
      <c r="N45" s="26"/>
      <c r="O45" s="26"/>
      <c r="P45" s="26"/>
      <c r="Q45" s="26"/>
      <c r="R45" s="26"/>
    </row>
    <row r="46" spans="1:18" x14ac:dyDescent="0.3">
      <c r="A46" s="26"/>
      <c r="B46" s="52" t="s">
        <v>22</v>
      </c>
      <c r="C46" s="53"/>
      <c r="D46" s="34">
        <f ca="1">SUM(D38:D45)</f>
        <v>272.92431506849312</v>
      </c>
      <c r="E46" s="34">
        <f ca="1">SUM(E38:E45)</f>
        <v>307.12924657534251</v>
      </c>
      <c r="F46" s="34">
        <f ca="1">SUM(F38:F45)</f>
        <v>344.35967123287674</v>
      </c>
      <c r="G46" s="65"/>
      <c r="H46" s="71"/>
      <c r="I46" s="26"/>
      <c r="J46" s="83" t="s">
        <v>119</v>
      </c>
      <c r="K46" s="84"/>
      <c r="L46" s="26"/>
      <c r="M46" s="26"/>
      <c r="N46" s="26"/>
      <c r="O46" s="26"/>
      <c r="P46" s="26"/>
      <c r="Q46" s="26"/>
      <c r="R46" s="26"/>
    </row>
    <row r="47" spans="1:18" ht="1" customHeight="1" x14ac:dyDescent="0.3">
      <c r="A47" s="26"/>
      <c r="B47" s="26"/>
      <c r="C47" s="51"/>
      <c r="D47" s="26"/>
      <c r="E47" s="26"/>
      <c r="F47" s="26"/>
      <c r="H47" s="72"/>
      <c r="I47" s="26"/>
      <c r="J47" s="84"/>
      <c r="K47" s="84"/>
      <c r="L47" s="26"/>
      <c r="M47" s="26"/>
      <c r="N47" s="26"/>
      <c r="O47" s="26"/>
      <c r="P47" s="26"/>
      <c r="Q47" s="26"/>
      <c r="R47" s="26"/>
    </row>
    <row r="48" spans="1:18" x14ac:dyDescent="0.3">
      <c r="A48" s="26"/>
      <c r="B48" s="28" t="s">
        <v>23</v>
      </c>
      <c r="C48" s="48"/>
      <c r="D48" s="28"/>
      <c r="E48" s="28"/>
      <c r="F48" s="28"/>
      <c r="G48" s="1"/>
      <c r="H48" s="75"/>
      <c r="I48" s="26"/>
      <c r="J48" s="84" t="s">
        <v>120</v>
      </c>
      <c r="K48" s="84"/>
      <c r="L48" s="26"/>
      <c r="M48" s="26"/>
      <c r="N48" s="26"/>
      <c r="O48" s="26"/>
      <c r="P48" s="26"/>
      <c r="Q48" s="26"/>
      <c r="R48" s="26"/>
    </row>
    <row r="49" spans="1:18" x14ac:dyDescent="0.3">
      <c r="A49" s="26"/>
      <c r="B49" s="36" t="s">
        <v>24</v>
      </c>
      <c r="C49" s="51"/>
      <c r="D49" s="32">
        <f>-D84</f>
        <v>-77.000000000000014</v>
      </c>
      <c r="E49" s="32">
        <f>-E84</f>
        <v>-84.7</v>
      </c>
      <c r="F49" s="32">
        <f>-F84</f>
        <v>-93.170000000000016</v>
      </c>
      <c r="G49" s="56"/>
      <c r="H49" s="73"/>
      <c r="I49" s="26"/>
      <c r="J49" s="84" t="s">
        <v>121</v>
      </c>
      <c r="K49" s="84"/>
      <c r="L49" s="26"/>
      <c r="M49" s="26"/>
      <c r="N49" s="26"/>
      <c r="O49" s="26"/>
      <c r="P49" s="26"/>
      <c r="Q49" s="26"/>
      <c r="R49" s="26"/>
    </row>
    <row r="50" spans="1:18" x14ac:dyDescent="0.3">
      <c r="A50" s="26"/>
      <c r="B50" s="52" t="s">
        <v>25</v>
      </c>
      <c r="C50" s="53"/>
      <c r="D50" s="34">
        <f>D49</f>
        <v>-77.000000000000014</v>
      </c>
      <c r="E50" s="34">
        <f>E49</f>
        <v>-84.7</v>
      </c>
      <c r="F50" s="34">
        <f>F49</f>
        <v>-93.170000000000016</v>
      </c>
      <c r="G50" s="65"/>
      <c r="H50" s="71"/>
      <c r="I50" s="26"/>
      <c r="J50" s="26"/>
      <c r="K50" s="26"/>
      <c r="L50" s="26"/>
      <c r="M50" s="26"/>
      <c r="N50" s="26"/>
      <c r="O50" s="26"/>
      <c r="P50" s="26"/>
      <c r="Q50" s="26"/>
      <c r="R50" s="26"/>
    </row>
    <row r="51" spans="1:18" ht="1" customHeight="1" x14ac:dyDescent="0.3">
      <c r="A51" s="26"/>
      <c r="B51" s="26"/>
      <c r="C51" s="51"/>
      <c r="D51" s="26"/>
      <c r="E51" s="26"/>
      <c r="F51" s="26"/>
      <c r="H51" s="72"/>
      <c r="I51" s="26"/>
      <c r="J51" s="26"/>
      <c r="K51" s="26"/>
      <c r="L51" s="26"/>
      <c r="M51" s="26"/>
      <c r="N51" s="26"/>
      <c r="O51" s="26"/>
      <c r="P51" s="26"/>
      <c r="Q51" s="26"/>
      <c r="R51" s="26"/>
    </row>
    <row r="52" spans="1:18" x14ac:dyDescent="0.3">
      <c r="A52" s="26"/>
      <c r="B52" s="28" t="s">
        <v>26</v>
      </c>
      <c r="C52" s="48"/>
      <c r="D52" s="28"/>
      <c r="E52" s="28"/>
      <c r="F52" s="28"/>
      <c r="G52" s="1"/>
      <c r="H52" s="75"/>
      <c r="I52" s="26"/>
      <c r="J52" s="26"/>
      <c r="K52" s="26"/>
      <c r="L52" s="26"/>
      <c r="M52" s="26"/>
      <c r="N52" s="26"/>
      <c r="O52" s="26"/>
      <c r="P52" s="26"/>
      <c r="Q52" s="26"/>
      <c r="R52" s="26"/>
    </row>
    <row r="53" spans="1:18" x14ac:dyDescent="0.3">
      <c r="A53" s="26"/>
      <c r="B53" s="36" t="s">
        <v>33</v>
      </c>
      <c r="C53" s="51"/>
      <c r="D53" s="32">
        <v>0</v>
      </c>
      <c r="E53" s="32">
        <v>0</v>
      </c>
      <c r="F53" s="32">
        <v>0</v>
      </c>
      <c r="G53" s="56"/>
      <c r="H53" s="73"/>
      <c r="I53" s="26"/>
      <c r="J53" s="26"/>
      <c r="K53" s="26"/>
      <c r="L53" s="26"/>
      <c r="M53" s="26"/>
      <c r="N53" s="26"/>
      <c r="O53" s="26"/>
      <c r="P53" s="26"/>
      <c r="Q53" s="26"/>
      <c r="R53" s="26"/>
    </row>
    <row r="54" spans="1:18" x14ac:dyDescent="0.3">
      <c r="A54" s="26"/>
      <c r="B54" s="36" t="s">
        <v>32</v>
      </c>
      <c r="C54" s="51"/>
      <c r="D54" s="32">
        <f>-D68</f>
        <v>-50</v>
      </c>
      <c r="E54" s="32">
        <f>-E68</f>
        <v>-50</v>
      </c>
      <c r="F54" s="32">
        <f>-F68</f>
        <v>-50</v>
      </c>
      <c r="G54" s="56"/>
      <c r="H54" s="73"/>
      <c r="I54" s="26"/>
      <c r="J54" s="26"/>
      <c r="K54" s="26"/>
      <c r="L54" s="26"/>
      <c r="M54" s="26"/>
      <c r="N54" s="26"/>
      <c r="O54" s="26"/>
      <c r="P54" s="26"/>
      <c r="Q54" s="26"/>
      <c r="R54" s="26"/>
    </row>
    <row r="55" spans="1:18" x14ac:dyDescent="0.3">
      <c r="A55" s="26"/>
      <c r="B55" s="52" t="s">
        <v>28</v>
      </c>
      <c r="C55" s="53"/>
      <c r="D55" s="34">
        <f>SUM(D53:D54)</f>
        <v>-50</v>
      </c>
      <c r="E55" s="34">
        <f>SUM(E53:E54)</f>
        <v>-50</v>
      </c>
      <c r="F55" s="34">
        <f>SUM(F53:F54)</f>
        <v>-50</v>
      </c>
      <c r="G55" s="65"/>
      <c r="H55" s="71"/>
      <c r="I55" s="26"/>
      <c r="J55" s="26"/>
      <c r="K55" s="26"/>
      <c r="L55" s="26"/>
      <c r="M55" s="26"/>
      <c r="N55" s="26"/>
      <c r="O55" s="26"/>
      <c r="P55" s="26"/>
      <c r="Q55" s="26"/>
      <c r="R55" s="26"/>
    </row>
    <row r="56" spans="1:18" ht="1" customHeight="1" x14ac:dyDescent="0.3">
      <c r="A56" s="26"/>
      <c r="B56" s="26"/>
      <c r="C56" s="51"/>
      <c r="D56" s="26"/>
      <c r="E56" s="26"/>
      <c r="F56" s="26"/>
      <c r="H56" s="72"/>
      <c r="I56" s="26"/>
      <c r="J56" s="26"/>
      <c r="K56" s="26"/>
      <c r="L56" s="26"/>
      <c r="M56" s="26"/>
      <c r="N56" s="26"/>
      <c r="O56" s="26"/>
      <c r="P56" s="26"/>
      <c r="Q56" s="26"/>
      <c r="R56" s="26"/>
    </row>
    <row r="57" spans="1:18" ht="12" thickBot="1" x14ac:dyDescent="0.35">
      <c r="A57" s="26"/>
      <c r="B57" s="37" t="s">
        <v>29</v>
      </c>
      <c r="C57" s="54"/>
      <c r="D57" s="38">
        <f ca="1">D46+D50+D55</f>
        <v>145.92431506849312</v>
      </c>
      <c r="E57" s="38">
        <f ca="1">E46+E50+E55</f>
        <v>172.42924657534252</v>
      </c>
      <c r="F57" s="38">
        <f ca="1">F46+F50+F55</f>
        <v>201.18967123287672</v>
      </c>
      <c r="G57" s="65"/>
      <c r="H57" s="71"/>
      <c r="I57" s="26"/>
      <c r="J57" s="26"/>
      <c r="K57" s="26"/>
      <c r="L57" s="26"/>
      <c r="M57" s="26"/>
      <c r="N57" s="26"/>
      <c r="O57" s="26"/>
      <c r="P57" s="26"/>
      <c r="Q57" s="26"/>
      <c r="R57" s="26"/>
    </row>
    <row r="58" spans="1:18" x14ac:dyDescent="0.3">
      <c r="A58" s="26"/>
      <c r="B58" s="26"/>
      <c r="C58" s="26"/>
      <c r="D58" s="26"/>
      <c r="E58" s="26"/>
      <c r="F58" s="26"/>
      <c r="H58" s="72"/>
      <c r="I58" s="26"/>
      <c r="J58" s="26"/>
      <c r="K58" s="26"/>
      <c r="L58" s="26"/>
      <c r="M58" s="26"/>
      <c r="N58" s="26"/>
      <c r="O58" s="26"/>
      <c r="P58" s="26"/>
      <c r="Q58" s="26"/>
      <c r="R58" s="26"/>
    </row>
    <row r="59" spans="1:18" ht="17.5" x14ac:dyDescent="0.35">
      <c r="A59" s="26"/>
      <c r="B59" s="27" t="s">
        <v>69</v>
      </c>
      <c r="C59" s="27"/>
      <c r="D59" s="27"/>
      <c r="E59" s="27"/>
      <c r="F59" s="27"/>
      <c r="G59" s="67"/>
      <c r="H59" s="76"/>
      <c r="I59" s="26"/>
      <c r="J59" s="26"/>
      <c r="K59" s="26"/>
      <c r="L59" s="26"/>
      <c r="M59" s="26"/>
      <c r="N59" s="26"/>
      <c r="O59" s="26"/>
      <c r="P59" s="26"/>
      <c r="Q59" s="26"/>
      <c r="R59" s="26"/>
    </row>
    <row r="60" spans="1:18" ht="5" customHeight="1" x14ac:dyDescent="0.3">
      <c r="A60" s="26"/>
      <c r="B60" s="26"/>
      <c r="C60" s="26"/>
      <c r="D60" s="26"/>
      <c r="E60" s="26"/>
      <c r="F60" s="26"/>
      <c r="H60" s="72"/>
      <c r="I60" s="26"/>
      <c r="J60" s="26"/>
      <c r="K60" s="26"/>
      <c r="L60" s="26"/>
      <c r="M60" s="26"/>
      <c r="N60" s="26"/>
      <c r="O60" s="26"/>
      <c r="P60" s="26"/>
      <c r="Q60" s="26"/>
      <c r="R60" s="26"/>
    </row>
    <row r="61" spans="1:18" ht="11.25" customHeight="1" x14ac:dyDescent="0.3">
      <c r="A61" s="26"/>
      <c r="B61" s="29" t="s">
        <v>66</v>
      </c>
      <c r="C61" s="30" t="str">
        <f>C36</f>
        <v>20X1</v>
      </c>
      <c r="D61" s="30" t="str">
        <f>D36</f>
        <v>20X2</v>
      </c>
      <c r="E61" s="30" t="str">
        <f>E36</f>
        <v>20X3</v>
      </c>
      <c r="F61" s="30" t="str">
        <f>F36</f>
        <v>20X4</v>
      </c>
      <c r="G61" s="64"/>
      <c r="H61" s="70"/>
      <c r="I61" s="26"/>
      <c r="J61" s="26"/>
      <c r="K61" s="26"/>
      <c r="L61" s="26"/>
      <c r="M61" s="26"/>
      <c r="N61" s="26"/>
      <c r="O61" s="26"/>
      <c r="P61" s="26"/>
      <c r="Q61" s="26"/>
      <c r="R61" s="26"/>
    </row>
    <row r="62" spans="1:18" ht="11.25" customHeight="1" x14ac:dyDescent="0.3">
      <c r="A62" s="26"/>
      <c r="B62" s="26" t="s">
        <v>65</v>
      </c>
      <c r="C62" s="32"/>
      <c r="D62" s="32">
        <f>C19</f>
        <v>500</v>
      </c>
      <c r="E62" s="32">
        <f ca="1">D19</f>
        <v>645.92431506849312</v>
      </c>
      <c r="F62" s="32">
        <f ca="1">E19</f>
        <v>818.35356164383563</v>
      </c>
      <c r="G62" s="56"/>
      <c r="H62" s="73"/>
      <c r="I62" s="26"/>
      <c r="J62" s="26"/>
      <c r="K62" s="26"/>
      <c r="L62" s="26"/>
      <c r="M62" s="26"/>
      <c r="N62" s="26"/>
      <c r="O62" s="26"/>
      <c r="P62" s="26"/>
      <c r="Q62" s="26"/>
      <c r="R62" s="26"/>
    </row>
    <row r="63" spans="1:18" ht="11.25" customHeight="1" x14ac:dyDescent="0.3">
      <c r="A63" s="26"/>
      <c r="B63" s="26" t="s">
        <v>64</v>
      </c>
      <c r="C63" s="32"/>
      <c r="D63" s="32">
        <f ca="1">D46+D50</f>
        <v>195.92431506849312</v>
      </c>
      <c r="E63" s="32">
        <f ca="1">E46+E50</f>
        <v>222.42924657534252</v>
      </c>
      <c r="F63" s="32">
        <f ca="1">F46+F50</f>
        <v>251.18967123287672</v>
      </c>
      <c r="G63" s="56"/>
      <c r="H63" s="73"/>
      <c r="I63" s="26"/>
      <c r="J63" s="26"/>
      <c r="K63" s="26"/>
      <c r="L63" s="26"/>
      <c r="M63" s="26"/>
      <c r="N63" s="26"/>
      <c r="O63" s="26"/>
      <c r="P63" s="26"/>
      <c r="Q63" s="26"/>
      <c r="R63" s="26"/>
    </row>
    <row r="64" spans="1:18" ht="11.25" customHeight="1" x14ac:dyDescent="0.3">
      <c r="A64" s="26"/>
      <c r="B64" s="26" t="s">
        <v>63</v>
      </c>
      <c r="C64" s="32"/>
      <c r="D64" s="32">
        <v>0</v>
      </c>
      <c r="E64" s="32">
        <v>0</v>
      </c>
      <c r="F64" s="32">
        <v>0</v>
      </c>
      <c r="G64" s="56"/>
      <c r="H64" s="73"/>
      <c r="I64" s="26"/>
      <c r="J64" s="26"/>
      <c r="K64" s="26"/>
      <c r="L64" s="26"/>
      <c r="M64" s="26"/>
      <c r="N64" s="26"/>
      <c r="O64" s="26"/>
      <c r="P64" s="26"/>
      <c r="Q64" s="26"/>
      <c r="R64" s="26"/>
    </row>
    <row r="65" spans="1:18" ht="11.25" customHeight="1" x14ac:dyDescent="0.3">
      <c r="A65" s="26"/>
      <c r="B65" s="33" t="s">
        <v>62</v>
      </c>
      <c r="C65" s="34"/>
      <c r="D65" s="34">
        <f ca="1">SUM(D62:D64)</f>
        <v>695.92431506849312</v>
      </c>
      <c r="E65" s="34">
        <f ca="1">SUM(E62:E64)</f>
        <v>868.35356164383563</v>
      </c>
      <c r="F65" s="34">
        <f ca="1">SUM(F62:F64)</f>
        <v>1069.5432328767124</v>
      </c>
      <c r="G65" s="65"/>
      <c r="H65" s="71"/>
      <c r="I65" s="26"/>
      <c r="J65" s="26"/>
      <c r="K65" s="26"/>
      <c r="L65" s="26"/>
      <c r="M65" s="26"/>
      <c r="N65" s="26"/>
      <c r="O65" s="26"/>
      <c r="P65" s="26"/>
      <c r="Q65" s="26"/>
      <c r="R65" s="26"/>
    </row>
    <row r="66" spans="1:18" ht="5" customHeight="1" x14ac:dyDescent="0.3">
      <c r="B66" s="26"/>
      <c r="C66" s="32"/>
      <c r="D66" s="32"/>
      <c r="E66" s="32"/>
      <c r="F66" s="32"/>
      <c r="G66" s="56"/>
      <c r="H66" s="73"/>
    </row>
    <row r="67" spans="1:18" ht="11.25" customHeight="1" x14ac:dyDescent="0.3">
      <c r="B67" s="28" t="s">
        <v>61</v>
      </c>
      <c r="C67" s="31"/>
      <c r="D67" s="31"/>
      <c r="E67" s="31"/>
      <c r="F67" s="31"/>
      <c r="G67" s="65"/>
      <c r="H67" s="71"/>
    </row>
    <row r="68" spans="1:18" ht="11.25" customHeight="1" x14ac:dyDescent="0.3">
      <c r="B68" s="35" t="s">
        <v>60</v>
      </c>
      <c r="C68" s="32"/>
      <c r="D68" s="32">
        <v>50</v>
      </c>
      <c r="E68" s="32">
        <v>50</v>
      </c>
      <c r="F68" s="32">
        <v>50</v>
      </c>
      <c r="G68" s="56"/>
      <c r="H68" s="73"/>
    </row>
    <row r="69" spans="1:18" ht="11.25" customHeight="1" x14ac:dyDescent="0.3">
      <c r="B69" s="35" t="s">
        <v>27</v>
      </c>
      <c r="C69" s="32"/>
      <c r="D69" s="32">
        <f>C28-D68</f>
        <v>350</v>
      </c>
      <c r="E69" s="32">
        <f>D69-D68</f>
        <v>300</v>
      </c>
      <c r="F69" s="32">
        <f>E69-E68</f>
        <v>250</v>
      </c>
      <c r="G69" s="56"/>
      <c r="H69" s="73"/>
    </row>
    <row r="70" spans="1:18" ht="5" customHeight="1" x14ac:dyDescent="0.3">
      <c r="B70" s="26"/>
      <c r="C70" s="32"/>
      <c r="D70" s="32"/>
      <c r="E70" s="32"/>
      <c r="F70" s="32"/>
      <c r="G70" s="56"/>
      <c r="H70" s="73"/>
    </row>
    <row r="71" spans="1:18" ht="11.25" customHeight="1" x14ac:dyDescent="0.3">
      <c r="B71" s="28" t="s">
        <v>59</v>
      </c>
      <c r="C71" s="31"/>
      <c r="D71" s="31">
        <f ca="1">D65-D68</f>
        <v>645.92431506849312</v>
      </c>
      <c r="E71" s="31">
        <f ca="1">E65-E68</f>
        <v>818.35356164383563</v>
      </c>
      <c r="F71" s="31">
        <f ca="1">F65-F68</f>
        <v>1019.5432328767124</v>
      </c>
      <c r="G71" s="65"/>
      <c r="H71" s="71"/>
    </row>
    <row r="72" spans="1:18" ht="5" customHeight="1" x14ac:dyDescent="0.3">
      <c r="B72" s="26"/>
      <c r="C72" s="26"/>
      <c r="D72" s="26"/>
      <c r="E72" s="26"/>
      <c r="F72" s="26"/>
      <c r="H72" s="72"/>
    </row>
    <row r="73" spans="1:18" ht="11.25" customHeight="1" thickBot="1" x14ac:dyDescent="0.35">
      <c r="B73" s="37" t="s">
        <v>56</v>
      </c>
      <c r="C73" s="38"/>
      <c r="D73" s="38">
        <f ca="1">MAX(C73-D71,0)</f>
        <v>0</v>
      </c>
      <c r="E73" s="38">
        <f ca="1">MAX(D73-E71,0)</f>
        <v>0</v>
      </c>
      <c r="F73" s="38">
        <f ca="1">MAX(E73-F71,0)</f>
        <v>0</v>
      </c>
      <c r="G73" s="65"/>
      <c r="H73" s="71"/>
    </row>
    <row r="74" spans="1:18" ht="5" customHeight="1" x14ac:dyDescent="0.3">
      <c r="B74" s="26"/>
      <c r="C74" s="26"/>
      <c r="D74" s="26"/>
      <c r="E74" s="26"/>
      <c r="F74" s="26"/>
      <c r="H74" s="72"/>
    </row>
    <row r="75" spans="1:18" ht="11.25" customHeight="1" x14ac:dyDescent="0.3">
      <c r="B75" s="28" t="s">
        <v>55</v>
      </c>
      <c r="C75" s="28"/>
      <c r="D75" s="28"/>
      <c r="E75" s="28"/>
      <c r="F75" s="28"/>
      <c r="G75" s="1"/>
      <c r="H75" s="75"/>
    </row>
    <row r="76" spans="1:18" ht="11.25" customHeight="1" x14ac:dyDescent="0.3">
      <c r="B76" s="35" t="s">
        <v>53</v>
      </c>
      <c r="C76" s="40"/>
      <c r="D76" s="40">
        <v>0.1</v>
      </c>
      <c r="E76" s="40">
        <v>0.1</v>
      </c>
      <c r="F76" s="40">
        <v>0.1</v>
      </c>
      <c r="G76" s="68"/>
      <c r="H76" s="77"/>
    </row>
    <row r="77" spans="1:18" ht="11.25" customHeight="1" x14ac:dyDescent="0.3">
      <c r="B77" s="35" t="s">
        <v>51</v>
      </c>
      <c r="C77" s="40"/>
      <c r="D77" s="40">
        <v>0.08</v>
      </c>
      <c r="E77" s="40">
        <v>0.08</v>
      </c>
      <c r="F77" s="40">
        <v>0.08</v>
      </c>
      <c r="G77" s="68"/>
      <c r="H77" s="77"/>
    </row>
    <row r="78" spans="1:18" ht="11.25" customHeight="1" x14ac:dyDescent="0.3">
      <c r="B78" s="35" t="s">
        <v>49</v>
      </c>
      <c r="C78" s="26"/>
      <c r="D78" s="26">
        <f>AVERAGE(C28:D28)*D76</f>
        <v>37.5</v>
      </c>
      <c r="E78" s="26">
        <f>AVERAGE(D28:E28)*E76</f>
        <v>32.5</v>
      </c>
      <c r="F78" s="26">
        <f>AVERAGE(E28:F28)*F76</f>
        <v>27.5</v>
      </c>
      <c r="H78" s="72"/>
    </row>
    <row r="79" spans="1:18" ht="11.25" customHeight="1" x14ac:dyDescent="0.3">
      <c r="B79" s="35" t="s">
        <v>48</v>
      </c>
      <c r="C79" s="26"/>
      <c r="D79" s="26">
        <f ca="1">D77*D73</f>
        <v>0</v>
      </c>
      <c r="E79" s="26">
        <f ca="1">E77*E73</f>
        <v>0</v>
      </c>
      <c r="F79" s="26">
        <f ca="1">F77*F73</f>
        <v>0</v>
      </c>
      <c r="H79" s="72"/>
    </row>
    <row r="80" spans="1:18" ht="11.25" customHeight="1" thickBot="1" x14ac:dyDescent="0.35">
      <c r="B80" s="37" t="s">
        <v>46</v>
      </c>
      <c r="C80" s="37"/>
      <c r="D80" s="41">
        <f ca="1">SUM(D78:D79)</f>
        <v>37.5</v>
      </c>
      <c r="E80" s="41">
        <f ca="1">SUM(E78:E79)</f>
        <v>32.5</v>
      </c>
      <c r="F80" s="41">
        <f ca="1">SUM(F78:F79)</f>
        <v>27.5</v>
      </c>
      <c r="G80" s="69"/>
      <c r="H80" s="78"/>
    </row>
    <row r="81" spans="2:8" ht="5" customHeight="1" x14ac:dyDescent="0.3">
      <c r="B81" s="28"/>
      <c r="C81" s="28"/>
      <c r="D81" s="28"/>
      <c r="E81" s="28"/>
      <c r="F81" s="28"/>
      <c r="G81" s="1"/>
      <c r="H81" s="75"/>
    </row>
    <row r="82" spans="2:8" ht="11.25" customHeight="1" x14ac:dyDescent="0.3">
      <c r="B82" s="29" t="s">
        <v>44</v>
      </c>
      <c r="C82" s="30" t="str">
        <f>C61</f>
        <v>20X1</v>
      </c>
      <c r="D82" s="30" t="str">
        <f>D61</f>
        <v>20X2</v>
      </c>
      <c r="E82" s="30" t="str">
        <f>E61</f>
        <v>20X3</v>
      </c>
      <c r="F82" s="30" t="str">
        <f>F61</f>
        <v>20X4</v>
      </c>
      <c r="G82" s="64"/>
      <c r="H82" s="70"/>
    </row>
    <row r="83" spans="2:8" ht="11.25" customHeight="1" x14ac:dyDescent="0.3">
      <c r="B83" s="42" t="s">
        <v>42</v>
      </c>
      <c r="C83" s="32"/>
      <c r="D83" s="32">
        <f>C23</f>
        <v>500</v>
      </c>
      <c r="E83" s="32">
        <f>D86</f>
        <v>522</v>
      </c>
      <c r="F83" s="32">
        <f>E86</f>
        <v>546.20000000000005</v>
      </c>
      <c r="G83" s="56"/>
      <c r="H83" s="73"/>
    </row>
    <row r="84" spans="2:8" ht="11.25" customHeight="1" x14ac:dyDescent="0.3">
      <c r="B84" s="26" t="s">
        <v>40</v>
      </c>
      <c r="C84" s="32"/>
      <c r="D84" s="32">
        <f>7%*D5</f>
        <v>77.000000000000014</v>
      </c>
      <c r="E84" s="32">
        <f t="shared" ref="E84:F84" si="5">7%*E5</f>
        <v>84.7</v>
      </c>
      <c r="F84" s="32">
        <f t="shared" si="5"/>
        <v>93.170000000000016</v>
      </c>
      <c r="G84" s="56"/>
      <c r="H84" s="73"/>
    </row>
    <row r="85" spans="2:8" ht="12" customHeight="1" x14ac:dyDescent="0.3">
      <c r="B85" s="26" t="s">
        <v>38</v>
      </c>
      <c r="C85" s="32"/>
      <c r="D85" s="32">
        <f>5%*D5</f>
        <v>55</v>
      </c>
      <c r="E85" s="32">
        <f>5%*E5</f>
        <v>60.5</v>
      </c>
      <c r="F85" s="32">
        <f>5%*F5</f>
        <v>66.55</v>
      </c>
      <c r="G85" s="56"/>
      <c r="H85" s="73"/>
    </row>
    <row r="86" spans="2:8" ht="12" thickBot="1" x14ac:dyDescent="0.35">
      <c r="B86" s="43" t="s">
        <v>36</v>
      </c>
      <c r="C86" s="44"/>
      <c r="D86" s="44">
        <f>D83+D84-D85</f>
        <v>522</v>
      </c>
      <c r="E86" s="44">
        <f>E83+E84-E85</f>
        <v>546.20000000000005</v>
      </c>
      <c r="F86" s="44">
        <f>F83+F84-F85</f>
        <v>572.82000000000016</v>
      </c>
      <c r="G86" s="56"/>
      <c r="H86" s="73"/>
    </row>
  </sheetData>
  <printOptions horizontalCentered="1"/>
  <pageMargins left="0.7" right="0.7" top="0.75" bottom="0.75" header="0.3" footer="0.3"/>
  <pageSetup scale="85" orientation="portrait" r:id="rId1"/>
  <rowBreaks count="1" manualBreakCount="1">
    <brk id="35" min="1" max="9" man="1"/>
  </rowBreaks>
  <ignoredErrors>
    <ignoredError sqref="D13:F13 C15:F1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719AB-584B-4FA4-9C2D-0702F96E2FBC}">
  <dimension ref="B3:H32"/>
  <sheetViews>
    <sheetView showGridLines="0" zoomScale="145" zoomScaleNormal="145" workbookViewId="0"/>
  </sheetViews>
  <sheetFormatPr defaultColWidth="8.6640625" defaultRowHeight="11.5" x14ac:dyDescent="0.3"/>
  <cols>
    <col min="1" max="1" width="8.6640625" style="2"/>
    <col min="2" max="2" width="45.5546875" style="2" customWidth="1"/>
    <col min="3" max="3" width="1.5546875" style="2" customWidth="1"/>
    <col min="4" max="4" width="15.5546875" style="2" customWidth="1"/>
    <col min="5" max="5" width="1.5546875" style="2" customWidth="1"/>
    <col min="6" max="6" width="54.44140625" style="2" bestFit="1" customWidth="1"/>
    <col min="7" max="7" width="0.77734375" style="2" customWidth="1"/>
    <col min="8" max="8" width="38.77734375" style="2" bestFit="1" customWidth="1"/>
    <col min="9" max="16384" width="8.6640625" style="2"/>
  </cols>
  <sheetData>
    <row r="3" spans="2:8" ht="14" x14ac:dyDescent="0.3">
      <c r="B3" s="6" t="s">
        <v>73</v>
      </c>
    </row>
    <row r="4" spans="2:8" x14ac:dyDescent="0.3">
      <c r="B4" s="4" t="s">
        <v>72</v>
      </c>
    </row>
    <row r="5" spans="2:8" ht="3" customHeight="1" x14ac:dyDescent="0.3"/>
    <row r="6" spans="2:8" x14ac:dyDescent="0.3">
      <c r="B6" s="5"/>
      <c r="C6" s="5"/>
      <c r="D6" s="23" t="s">
        <v>13</v>
      </c>
      <c r="F6" s="3" t="s">
        <v>90</v>
      </c>
      <c r="H6" s="3" t="s">
        <v>90</v>
      </c>
    </row>
    <row r="7" spans="2:8" ht="5" customHeight="1" x14ac:dyDescent="0.3"/>
    <row r="8" spans="2:8" ht="20" customHeight="1" x14ac:dyDescent="0.3">
      <c r="B8" s="7" t="s">
        <v>74</v>
      </c>
      <c r="C8" s="11"/>
      <c r="D8" s="11"/>
    </row>
    <row r="9" spans="2:8" ht="20" customHeight="1" x14ac:dyDescent="0.3">
      <c r="B9" s="18" t="s">
        <v>4</v>
      </c>
      <c r="C9" s="11"/>
      <c r="D9" s="8">
        <v>0</v>
      </c>
      <c r="F9" s="21" t="s">
        <v>11</v>
      </c>
      <c r="G9" s="22"/>
      <c r="H9" s="22"/>
    </row>
    <row r="10" spans="2:8" ht="20" customHeight="1" x14ac:dyDescent="0.3">
      <c r="B10" s="18" t="s">
        <v>17</v>
      </c>
      <c r="C10" s="11"/>
      <c r="D10" s="8"/>
      <c r="F10" s="20"/>
      <c r="G10" s="1"/>
      <c r="H10" s="1"/>
    </row>
    <row r="11" spans="2:8" ht="20" customHeight="1" x14ac:dyDescent="0.3">
      <c r="B11" s="17" t="s">
        <v>84</v>
      </c>
      <c r="C11" s="11"/>
      <c r="D11" s="8">
        <v>0</v>
      </c>
      <c r="F11" s="21" t="s">
        <v>11</v>
      </c>
      <c r="G11" s="22"/>
      <c r="H11" s="22"/>
    </row>
    <row r="12" spans="2:8" ht="20" customHeight="1" x14ac:dyDescent="0.3">
      <c r="B12" s="18" t="s">
        <v>18</v>
      </c>
      <c r="C12" s="11"/>
      <c r="D12" s="8"/>
      <c r="F12" s="20"/>
      <c r="G12" s="1"/>
      <c r="H12" s="1"/>
    </row>
    <row r="13" spans="2:8" ht="20" customHeight="1" x14ac:dyDescent="0.3">
      <c r="B13" s="17" t="s">
        <v>81</v>
      </c>
      <c r="C13" s="11"/>
      <c r="D13" s="8">
        <v>0</v>
      </c>
      <c r="F13" s="21" t="s">
        <v>95</v>
      </c>
      <c r="G13" s="22"/>
      <c r="H13" s="22"/>
    </row>
    <row r="14" spans="2:8" ht="20" customHeight="1" x14ac:dyDescent="0.3">
      <c r="B14" s="17" t="s">
        <v>82</v>
      </c>
      <c r="C14" s="11"/>
      <c r="D14" s="8">
        <v>0</v>
      </c>
      <c r="F14" s="21" t="s">
        <v>95</v>
      </c>
      <c r="G14" s="22"/>
      <c r="H14" s="22"/>
    </row>
    <row r="15" spans="2:8" ht="20" customHeight="1" x14ac:dyDescent="0.3">
      <c r="B15" s="17" t="s">
        <v>83</v>
      </c>
      <c r="C15" s="11"/>
      <c r="D15" s="8">
        <v>0</v>
      </c>
      <c r="F15" s="21" t="s">
        <v>94</v>
      </c>
      <c r="G15" s="22"/>
      <c r="H15" s="22"/>
    </row>
    <row r="16" spans="2:8" ht="20" customHeight="1" x14ac:dyDescent="0.3">
      <c r="B16" s="19" t="s">
        <v>78</v>
      </c>
      <c r="C16" s="10"/>
      <c r="D16" s="15">
        <f>SUM(D9:D15)</f>
        <v>0</v>
      </c>
      <c r="F16" s="20"/>
      <c r="G16" s="1"/>
      <c r="H16" s="1"/>
    </row>
    <row r="17" spans="2:8" ht="5" customHeight="1" x14ac:dyDescent="0.3">
      <c r="F17" s="20"/>
      <c r="G17" s="1"/>
      <c r="H17" s="1"/>
    </row>
    <row r="18" spans="2:8" ht="20" customHeight="1" x14ac:dyDescent="0.3">
      <c r="B18" s="7" t="s">
        <v>76</v>
      </c>
      <c r="C18" s="11"/>
      <c r="D18" s="11"/>
      <c r="F18" s="20"/>
      <c r="G18" s="1"/>
      <c r="H18" s="1"/>
    </row>
    <row r="19" spans="2:8" ht="20" customHeight="1" x14ac:dyDescent="0.3">
      <c r="B19" s="9" t="s">
        <v>77</v>
      </c>
      <c r="C19" s="11"/>
      <c r="D19" s="8">
        <v>0</v>
      </c>
      <c r="F19" s="21" t="s">
        <v>87</v>
      </c>
      <c r="G19" s="1"/>
      <c r="H19" s="21" t="s">
        <v>91</v>
      </c>
    </row>
    <row r="20" spans="2:8" ht="20" customHeight="1" x14ac:dyDescent="0.3">
      <c r="B20" s="19" t="s">
        <v>79</v>
      </c>
      <c r="C20" s="14"/>
      <c r="D20" s="15">
        <f>D19</f>
        <v>0</v>
      </c>
      <c r="F20" s="20"/>
      <c r="G20" s="1"/>
      <c r="H20" s="1"/>
    </row>
    <row r="21" spans="2:8" ht="5" customHeight="1" x14ac:dyDescent="0.3">
      <c r="F21" s="20"/>
      <c r="G21" s="1"/>
      <c r="H21" s="1"/>
    </row>
    <row r="22" spans="2:8" ht="20" customHeight="1" x14ac:dyDescent="0.3">
      <c r="B22" s="7" t="s">
        <v>75</v>
      </c>
      <c r="C22" s="11"/>
      <c r="D22" s="11"/>
      <c r="F22" s="20"/>
      <c r="G22" s="1"/>
      <c r="H22" s="1"/>
    </row>
    <row r="23" spans="2:8" ht="20" customHeight="1" x14ac:dyDescent="0.3">
      <c r="B23" s="9" t="s">
        <v>61</v>
      </c>
      <c r="C23" s="11"/>
      <c r="D23" s="8">
        <v>0</v>
      </c>
      <c r="F23" s="21" t="s">
        <v>88</v>
      </c>
      <c r="G23" s="1"/>
      <c r="H23" s="21" t="s">
        <v>92</v>
      </c>
    </row>
    <row r="24" spans="2:8" ht="20" customHeight="1" x14ac:dyDescent="0.3">
      <c r="B24" s="9" t="s">
        <v>85</v>
      </c>
      <c r="C24" s="11"/>
      <c r="D24" s="8">
        <v>0</v>
      </c>
      <c r="F24" s="21" t="s">
        <v>89</v>
      </c>
      <c r="G24" s="1"/>
      <c r="H24" s="21" t="s">
        <v>93</v>
      </c>
    </row>
    <row r="25" spans="2:8" ht="20" customHeight="1" x14ac:dyDescent="0.3">
      <c r="B25" s="19" t="s">
        <v>80</v>
      </c>
      <c r="C25" s="14"/>
      <c r="D25" s="15">
        <f>SUM(D23:D24)</f>
        <v>0</v>
      </c>
      <c r="F25" s="20"/>
      <c r="G25" s="1"/>
      <c r="H25" s="1"/>
    </row>
    <row r="26" spans="2:8" ht="5" customHeight="1" x14ac:dyDescent="0.3">
      <c r="F26" s="20"/>
      <c r="G26" s="1"/>
      <c r="H26" s="1"/>
    </row>
    <row r="27" spans="2:8" ht="20" customHeight="1" x14ac:dyDescent="0.3">
      <c r="B27" s="12" t="s">
        <v>29</v>
      </c>
      <c r="C27" s="13"/>
      <c r="D27" s="16">
        <f>D16+D20+D25</f>
        <v>0</v>
      </c>
      <c r="F27" s="20"/>
      <c r="G27" s="1"/>
      <c r="H27" s="1"/>
    </row>
    <row r="28" spans="2:8" ht="20" customHeight="1" x14ac:dyDescent="0.3">
      <c r="B28" s="12" t="s">
        <v>30</v>
      </c>
      <c r="C28" s="13"/>
      <c r="D28" s="16">
        <v>0</v>
      </c>
      <c r="F28" s="21" t="s">
        <v>86</v>
      </c>
      <c r="G28" s="21"/>
      <c r="H28" s="21"/>
    </row>
    <row r="29" spans="2:8" ht="20" customHeight="1" x14ac:dyDescent="0.3">
      <c r="B29" s="12" t="s">
        <v>31</v>
      </c>
      <c r="C29" s="13"/>
      <c r="D29" s="16">
        <f>D27+D28</f>
        <v>0</v>
      </c>
      <c r="F29" s="25" t="s">
        <v>96</v>
      </c>
      <c r="G29" s="24"/>
      <c r="H29" s="24"/>
    </row>
    <row r="30" spans="2:8" ht="15" customHeight="1" x14ac:dyDescent="0.3"/>
    <row r="31" spans="2:8" ht="15" customHeight="1" x14ac:dyDescent="0.3"/>
    <row r="32" spans="2:8" ht="15" customHeight="1"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ToC</vt:lpstr>
      <vt:lpstr>3SM &amp; FCFF FCFE</vt:lpstr>
      <vt:lpstr>D&amp;A</vt:lpstr>
      <vt:lpstr>CFS One Period</vt:lpstr>
      <vt:lpstr>'3SM &amp; FCFF FCFE'!Print_Area</vt:lpstr>
      <vt:lpstr>'D&amp;A'!Print_Area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Lynch</dc:creator>
  <cp:lastModifiedBy>Peter Lynch</cp:lastModifiedBy>
  <cp:lastPrinted>2013-09-07T01:20:03Z</cp:lastPrinted>
  <dcterms:created xsi:type="dcterms:W3CDTF">2011-09-01T22:41:33Z</dcterms:created>
  <dcterms:modified xsi:type="dcterms:W3CDTF">2024-07-12T23:01:51Z</dcterms:modified>
</cp:coreProperties>
</file>