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C:\Users\Peter Lynch\Dropbox\ASM Content Creation\Loan-Three Statement Model\"/>
    </mc:Choice>
  </mc:AlternateContent>
  <xr:revisionPtr revIDLastSave="0" documentId="13_ncr:1_{66D6D324-BD1B-4F40-B02A-297D31580555}" xr6:coauthVersionLast="45" xr6:coauthVersionMax="45" xr10:uidLastSave="{00000000-0000-0000-0000-000000000000}"/>
  <bookViews>
    <workbookView xWindow="-98" yWindow="-98" windowWidth="33946" windowHeight="22096" tabRatio="849" xr2:uid="{00000000-000D-0000-FFFF-FFFF00000000}"/>
  </bookViews>
  <sheets>
    <sheet name="ToC" sheetId="15" r:id="rId1"/>
    <sheet name="Income Statement" sheetId="1" r:id="rId2"/>
    <sheet name="Balance Sheet" sheetId="2" r:id="rId3"/>
    <sheet name="3SM_Original" sheetId="4" r:id="rId4"/>
    <sheet name="3SM_New Debt Sched_No Fnce Fe" sheetId="14" r:id="rId5"/>
    <sheet name="3SM_Debt Recap_No Fnce Fee" sheetId="17" r:id="rId6"/>
    <sheet name="3SM_Debt Recap_Fnce Fee I" sheetId="18" r:id="rId7"/>
    <sheet name="3SM_Debt Recap_Fnce Fee II" sheetId="16" r:id="rId8"/>
  </sheets>
  <definedNames>
    <definedName name="IQ_ADDIN" hidden="1">"AUTO"</definedName>
    <definedName name="IQ_CH" hidden="1">110000</definedName>
    <definedName name="IQ_CQ" hidden="1">5000</definedName>
    <definedName name="IQ_CY" hidden="1">10000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MONTH" hidden="1">15000</definedName>
    <definedName name="IQ_NAMES_REVISION_DATE_" hidden="1">40218.8268634259</definedName>
    <definedName name="IQ_NTM" hidden="1">6000</definedName>
    <definedName name="IQ_TODAY" hidden="1">0</definedName>
    <definedName name="IQ_WEEK" hidden="1">50000</definedName>
    <definedName name="IQ_YTD" hidden="1">3000</definedName>
    <definedName name="_xlnm.Print_Area" localSheetId="6">'3SM_Debt Recap_Fnce Fee I'!$B$1:$I$163</definedName>
    <definedName name="_xlnm.Print_Area" localSheetId="7">'3SM_Debt Recap_Fnce Fee II'!$B$1:$I$164</definedName>
    <definedName name="_xlnm.Print_Area" localSheetId="5">'3SM_Debt Recap_No Fnce Fee'!$B$1:$I$150</definedName>
    <definedName name="_xlnm.Print_Area" localSheetId="4">'3SM_New Debt Sched_No Fnce Fe'!$B$1:$I$150</definedName>
    <definedName name="_xlnm.Print_Area" localSheetId="3">'3SM_Original'!$B$1:$I$138</definedName>
    <definedName name="_xlnm.Print_Area" localSheetId="2">'Balance Sheet'!$A$1:$C$41</definedName>
    <definedName name="_xlnm.Print_Area" localSheetId="1">'Income Statement'!$A$1:$C$33</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8" i="14" l="1"/>
  <c r="D57" i="14"/>
  <c r="F52" i="14"/>
  <c r="G52" i="14"/>
  <c r="H52" i="14"/>
  <c r="I52" i="14"/>
  <c r="E52" i="14"/>
  <c r="E132" i="14"/>
  <c r="E135" i="14" s="1"/>
  <c r="E97" i="14" l="1"/>
  <c r="F132" i="14"/>
  <c r="E138" i="14"/>
  <c r="E57" i="14"/>
  <c r="C15" i="15"/>
  <c r="F101" i="16"/>
  <c r="G101" i="16"/>
  <c r="H101" i="16"/>
  <c r="I101" i="16"/>
  <c r="E101" i="16"/>
  <c r="F61" i="16"/>
  <c r="G61" i="16"/>
  <c r="H61" i="16"/>
  <c r="I61" i="16"/>
  <c r="E61" i="16"/>
  <c r="F119" i="18"/>
  <c r="G119" i="18"/>
  <c r="H119" i="18"/>
  <c r="I119" i="18"/>
  <c r="E119" i="18"/>
  <c r="F114" i="17"/>
  <c r="G114" i="17"/>
  <c r="H114" i="17"/>
  <c r="I114" i="17"/>
  <c r="E114" i="17"/>
  <c r="E102" i="18"/>
  <c r="M57" i="17"/>
  <c r="F97" i="17"/>
  <c r="G97" i="17"/>
  <c r="H97" i="17"/>
  <c r="I97" i="17"/>
  <c r="E97" i="17"/>
  <c r="F57" i="17"/>
  <c r="G57" i="17"/>
  <c r="H57" i="17"/>
  <c r="I57" i="17"/>
  <c r="E57" i="17"/>
  <c r="F102" i="18"/>
  <c r="G102" i="18"/>
  <c r="H102" i="18"/>
  <c r="I102" i="18"/>
  <c r="F62" i="18"/>
  <c r="G62" i="18"/>
  <c r="H62" i="18"/>
  <c r="I62" i="18"/>
  <c r="E62" i="18"/>
  <c r="G158" i="18"/>
  <c r="H158" i="18" s="1"/>
  <c r="F158" i="18"/>
  <c r="I155" i="18"/>
  <c r="H155" i="18"/>
  <c r="G155" i="18"/>
  <c r="F155" i="18"/>
  <c r="E155" i="18"/>
  <c r="D155" i="18"/>
  <c r="C152" i="18"/>
  <c r="C151" i="18"/>
  <c r="I150" i="18" s="1"/>
  <c r="H150" i="18"/>
  <c r="E150" i="18"/>
  <c r="E149" i="18" s="1"/>
  <c r="D149" i="18"/>
  <c r="I147" i="18"/>
  <c r="H147" i="18"/>
  <c r="G147" i="18"/>
  <c r="F147" i="18"/>
  <c r="E147" i="18"/>
  <c r="D147" i="18"/>
  <c r="D140" i="18"/>
  <c r="I139" i="18"/>
  <c r="H139" i="18"/>
  <c r="G139" i="18"/>
  <c r="F139" i="18"/>
  <c r="E139" i="18"/>
  <c r="I113" i="18"/>
  <c r="H113" i="18"/>
  <c r="G113" i="18"/>
  <c r="F113" i="18"/>
  <c r="E113" i="18"/>
  <c r="D113" i="18"/>
  <c r="B110" i="18"/>
  <c r="G97" i="18"/>
  <c r="F97" i="18"/>
  <c r="G96" i="18"/>
  <c r="F96" i="18"/>
  <c r="E96" i="18"/>
  <c r="E97" i="18" s="1"/>
  <c r="H86" i="18"/>
  <c r="E86" i="18"/>
  <c r="I79" i="18"/>
  <c r="H79" i="18"/>
  <c r="G79" i="18"/>
  <c r="F79" i="18"/>
  <c r="E79" i="18"/>
  <c r="D79" i="18"/>
  <c r="K68" i="18"/>
  <c r="Q68" i="18" s="1"/>
  <c r="D68" i="18" s="1"/>
  <c r="C68" i="18"/>
  <c r="Q67" i="18"/>
  <c r="K67" i="18"/>
  <c r="D67" i="18"/>
  <c r="E67" i="18" s="1"/>
  <c r="F67" i="18" s="1"/>
  <c r="G67" i="18" s="1"/>
  <c r="H67" i="18" s="1"/>
  <c r="I67" i="18" s="1"/>
  <c r="C67" i="18"/>
  <c r="K66" i="18"/>
  <c r="K69" i="18" s="1"/>
  <c r="C66" i="18"/>
  <c r="C69" i="18" s="1"/>
  <c r="Q62" i="18"/>
  <c r="D62" i="18"/>
  <c r="Q61" i="18"/>
  <c r="D61" i="18" s="1"/>
  <c r="D129" i="18" s="1"/>
  <c r="N61" i="18"/>
  <c r="C61" i="18"/>
  <c r="C129" i="18" s="1"/>
  <c r="K57" i="18"/>
  <c r="C57" i="18"/>
  <c r="C130" i="18" s="1"/>
  <c r="K56" i="18"/>
  <c r="Q56" i="18" s="1"/>
  <c r="D56" i="18" s="1"/>
  <c r="D122" i="18" s="1"/>
  <c r="C56" i="18"/>
  <c r="C122" i="18" s="1"/>
  <c r="Q55" i="18"/>
  <c r="D55" i="18" s="1"/>
  <c r="K55" i="18"/>
  <c r="K58" i="18" s="1"/>
  <c r="K64" i="18" s="1"/>
  <c r="K71" i="18" s="1"/>
  <c r="C55" i="18"/>
  <c r="C58" i="18" s="1"/>
  <c r="C64" i="18" s="1"/>
  <c r="C71" i="18" s="1"/>
  <c r="K50" i="18"/>
  <c r="Q50" i="18" s="1"/>
  <c r="D50" i="18" s="1"/>
  <c r="E157" i="18" s="1"/>
  <c r="C50" i="18"/>
  <c r="Q49" i="18"/>
  <c r="D49" i="18" s="1"/>
  <c r="O49" i="18"/>
  <c r="K45" i="18"/>
  <c r="Q45" i="18" s="1"/>
  <c r="D45" i="18" s="1"/>
  <c r="E45" i="18" s="1"/>
  <c r="F45" i="18" s="1"/>
  <c r="G45" i="18" s="1"/>
  <c r="H45" i="18" s="1"/>
  <c r="I45" i="18" s="1"/>
  <c r="C45" i="18"/>
  <c r="Q44" i="18"/>
  <c r="K44" i="18"/>
  <c r="D44" i="18"/>
  <c r="C44" i="18"/>
  <c r="C76" i="18" s="1"/>
  <c r="Q43" i="18"/>
  <c r="K43" i="18"/>
  <c r="D43" i="18"/>
  <c r="C43" i="18"/>
  <c r="C75" i="18" s="1"/>
  <c r="O42" i="18"/>
  <c r="M42" i="18"/>
  <c r="K42" i="18"/>
  <c r="C42" i="18"/>
  <c r="C46" i="18" s="1"/>
  <c r="C52" i="18" s="1"/>
  <c r="I39" i="18"/>
  <c r="H39" i="18"/>
  <c r="G39" i="18"/>
  <c r="F39" i="18"/>
  <c r="E39" i="18"/>
  <c r="D39" i="18"/>
  <c r="C39" i="18"/>
  <c r="I36" i="18"/>
  <c r="H36" i="18"/>
  <c r="G36" i="18"/>
  <c r="F36" i="18"/>
  <c r="E36" i="18"/>
  <c r="D36" i="18"/>
  <c r="C36" i="18"/>
  <c r="D35" i="18"/>
  <c r="D161" i="18" s="1"/>
  <c r="C35" i="18"/>
  <c r="C161" i="18" s="1"/>
  <c r="D29" i="18"/>
  <c r="C29" i="18"/>
  <c r="D25" i="18"/>
  <c r="C25" i="18"/>
  <c r="H21" i="18"/>
  <c r="E21" i="18"/>
  <c r="D16" i="18"/>
  <c r="D17" i="18" s="1"/>
  <c r="C16" i="18"/>
  <c r="C17" i="18" s="1"/>
  <c r="C14" i="18"/>
  <c r="C13" i="18"/>
  <c r="C19" i="18" s="1"/>
  <c r="D10" i="18"/>
  <c r="D11" i="18" s="1"/>
  <c r="C10" i="18"/>
  <c r="C11" i="18" s="1"/>
  <c r="G7" i="18"/>
  <c r="H7" i="18" s="1"/>
  <c r="F7" i="18"/>
  <c r="E7" i="18"/>
  <c r="D7" i="18"/>
  <c r="D13" i="18" s="1"/>
  <c r="C7" i="18"/>
  <c r="C5" i="18"/>
  <c r="C155" i="18" s="1"/>
  <c r="I86" i="18" l="1"/>
  <c r="I21" i="18"/>
  <c r="H10" i="18"/>
  <c r="H16" i="18"/>
  <c r="I7" i="18"/>
  <c r="I158" i="18"/>
  <c r="I96" i="18" s="1"/>
  <c r="I97" i="18" s="1"/>
  <c r="H96" i="18"/>
  <c r="H97" i="18" s="1"/>
  <c r="H11" i="18"/>
  <c r="G11" i="18"/>
  <c r="I11" i="18"/>
  <c r="F11" i="18"/>
  <c r="E11" i="18"/>
  <c r="G75" i="18"/>
  <c r="G43" i="18" s="1"/>
  <c r="F75" i="18"/>
  <c r="F43" i="18" s="1"/>
  <c r="G89" i="18" s="1"/>
  <c r="D58" i="18"/>
  <c r="D64" i="18" s="1"/>
  <c r="D77" i="18"/>
  <c r="E49" i="18"/>
  <c r="F149" i="18"/>
  <c r="Q42" i="18"/>
  <c r="C23" i="18"/>
  <c r="C27" i="18" s="1"/>
  <c r="C32" i="18" s="1"/>
  <c r="C34" i="18"/>
  <c r="C37" i="18" s="1"/>
  <c r="D19" i="18"/>
  <c r="D14" i="18"/>
  <c r="G17" i="18"/>
  <c r="I17" i="18"/>
  <c r="F17" i="18"/>
  <c r="F16" i="18" s="1"/>
  <c r="H17" i="18"/>
  <c r="E17" i="18"/>
  <c r="E16" i="18" s="1"/>
  <c r="F161" i="18"/>
  <c r="F160" i="18" s="1"/>
  <c r="E161" i="18"/>
  <c r="E160" i="18" s="1"/>
  <c r="I161" i="18"/>
  <c r="H161" i="18"/>
  <c r="H160" i="18" s="1"/>
  <c r="G161" i="18"/>
  <c r="G160" i="18" s="1"/>
  <c r="C72" i="18"/>
  <c r="G76" i="18"/>
  <c r="F76" i="18"/>
  <c r="Q57" i="18"/>
  <c r="D57" i="18" s="1"/>
  <c r="D130" i="18" s="1"/>
  <c r="E130" i="18" s="1"/>
  <c r="E13" i="18"/>
  <c r="G16" i="18"/>
  <c r="N57" i="18"/>
  <c r="N42" i="18" s="1"/>
  <c r="C77" i="18"/>
  <c r="E137" i="18"/>
  <c r="F150" i="18"/>
  <c r="E10" i="18"/>
  <c r="K46" i="18"/>
  <c r="K52" i="18" s="1"/>
  <c r="K72" i="18" s="1"/>
  <c r="D76" i="18"/>
  <c r="I76" i="18" s="1"/>
  <c r="G150" i="18"/>
  <c r="F10" i="18"/>
  <c r="D75" i="18"/>
  <c r="H75" i="18" s="1"/>
  <c r="H43" i="18" s="1"/>
  <c r="C147" i="18"/>
  <c r="G10" i="18"/>
  <c r="Q66" i="18"/>
  <c r="D8" i="18"/>
  <c r="C79" i="18"/>
  <c r="C113" i="18"/>
  <c r="F145" i="17"/>
  <c r="G145" i="17" s="1"/>
  <c r="I142" i="17"/>
  <c r="H142" i="17"/>
  <c r="G142" i="17"/>
  <c r="F142" i="17"/>
  <c r="E142" i="17"/>
  <c r="D142" i="17"/>
  <c r="D135" i="17"/>
  <c r="E132" i="17" s="1"/>
  <c r="I134" i="17"/>
  <c r="H134" i="17"/>
  <c r="G134" i="17"/>
  <c r="F134" i="17"/>
  <c r="E134" i="17"/>
  <c r="I108" i="17"/>
  <c r="H108" i="17"/>
  <c r="G108" i="17"/>
  <c r="F108" i="17"/>
  <c r="E108" i="17"/>
  <c r="D108" i="17"/>
  <c r="B105" i="17"/>
  <c r="E91" i="17"/>
  <c r="E92" i="17" s="1"/>
  <c r="I74" i="17"/>
  <c r="H74" i="17"/>
  <c r="G74" i="17"/>
  <c r="F74" i="17"/>
  <c r="E74" i="17"/>
  <c r="D74" i="17"/>
  <c r="K63" i="17"/>
  <c r="P63" i="17" s="1"/>
  <c r="D63" i="17" s="1"/>
  <c r="C63" i="17"/>
  <c r="K62" i="17"/>
  <c r="P62" i="17" s="1"/>
  <c r="D62" i="17" s="1"/>
  <c r="C62" i="17"/>
  <c r="K61" i="17"/>
  <c r="P61" i="17" s="1"/>
  <c r="C61" i="17"/>
  <c r="P57" i="17"/>
  <c r="D57" i="17" s="1"/>
  <c r="N56" i="17"/>
  <c r="P56" i="17" s="1"/>
  <c r="D56" i="17" s="1"/>
  <c r="D124" i="17" s="1"/>
  <c r="C56" i="17"/>
  <c r="C124" i="17" s="1"/>
  <c r="K52" i="17"/>
  <c r="N52" i="17" s="1"/>
  <c r="N38" i="17" s="1"/>
  <c r="C52" i="17"/>
  <c r="C125" i="17" s="1"/>
  <c r="K51" i="17"/>
  <c r="P51" i="17" s="1"/>
  <c r="D51" i="17" s="1"/>
  <c r="D117" i="17" s="1"/>
  <c r="C51" i="17"/>
  <c r="C117" i="17" s="1"/>
  <c r="K50" i="17"/>
  <c r="P50" i="17" s="1"/>
  <c r="C50" i="17"/>
  <c r="K45" i="17"/>
  <c r="P45" i="17" s="1"/>
  <c r="D45" i="17" s="1"/>
  <c r="E144" i="17" s="1"/>
  <c r="C45" i="17"/>
  <c r="K41" i="17"/>
  <c r="P41" i="17" s="1"/>
  <c r="D41" i="17" s="1"/>
  <c r="E41" i="17" s="1"/>
  <c r="F41" i="17" s="1"/>
  <c r="G41" i="17" s="1"/>
  <c r="H41" i="17" s="1"/>
  <c r="I41" i="17" s="1"/>
  <c r="C41" i="17"/>
  <c r="K40" i="17"/>
  <c r="P40" i="17" s="1"/>
  <c r="D40" i="17" s="1"/>
  <c r="C40" i="17"/>
  <c r="C71" i="17" s="1"/>
  <c r="K39" i="17"/>
  <c r="P39" i="17" s="1"/>
  <c r="D39" i="17" s="1"/>
  <c r="C39" i="17"/>
  <c r="M38" i="17"/>
  <c r="K38" i="17"/>
  <c r="C38" i="17"/>
  <c r="I35" i="17"/>
  <c r="H35" i="17"/>
  <c r="G35" i="17"/>
  <c r="F35" i="17"/>
  <c r="E35" i="17"/>
  <c r="D35" i="17"/>
  <c r="D32" i="17"/>
  <c r="E32" i="17" s="1"/>
  <c r="F32" i="17" s="1"/>
  <c r="G32" i="17" s="1"/>
  <c r="H32" i="17" s="1"/>
  <c r="I32" i="17" s="1"/>
  <c r="C32" i="17"/>
  <c r="D31" i="17"/>
  <c r="C31" i="17"/>
  <c r="D25" i="17"/>
  <c r="C25" i="17"/>
  <c r="D21" i="17"/>
  <c r="C21" i="17"/>
  <c r="D16" i="17"/>
  <c r="C16" i="17"/>
  <c r="D10" i="17"/>
  <c r="C10" i="17"/>
  <c r="D7" i="17"/>
  <c r="C7" i="17"/>
  <c r="C5" i="17"/>
  <c r="C142" i="17" s="1"/>
  <c r="C13" i="15"/>
  <c r="C14" i="15" s="1"/>
  <c r="N60" i="16"/>
  <c r="C153" i="16"/>
  <c r="C152" i="16"/>
  <c r="F138" i="16"/>
  <c r="G138" i="16"/>
  <c r="H138" i="16"/>
  <c r="I138" i="16"/>
  <c r="E138" i="16"/>
  <c r="D139" i="16"/>
  <c r="M42" i="16"/>
  <c r="K67" i="16"/>
  <c r="Q67" i="16" s="1"/>
  <c r="D67" i="16" s="1"/>
  <c r="K66" i="16"/>
  <c r="Q66" i="16" s="1"/>
  <c r="D66" i="16" s="1"/>
  <c r="K65" i="16"/>
  <c r="Q65" i="16" s="1"/>
  <c r="K55" i="16"/>
  <c r="Q55" i="16" s="1"/>
  <c r="D55" i="16" s="1"/>
  <c r="K56" i="16"/>
  <c r="N56" i="16" s="1"/>
  <c r="K54" i="16"/>
  <c r="K49" i="16"/>
  <c r="Q49" i="16" s="1"/>
  <c r="D49" i="16" s="1"/>
  <c r="K43" i="16"/>
  <c r="Q43" i="16" s="1"/>
  <c r="D43" i="16" s="1"/>
  <c r="K44" i="16"/>
  <c r="Q44" i="16" s="1"/>
  <c r="D44" i="16" s="1"/>
  <c r="K45" i="16"/>
  <c r="Q45" i="16" s="1"/>
  <c r="D45" i="16" s="1"/>
  <c r="K42" i="16"/>
  <c r="D150" i="16" l="1"/>
  <c r="D148" i="16" s="1"/>
  <c r="O61" i="16"/>
  <c r="E136" i="16"/>
  <c r="E139" i="16" s="1"/>
  <c r="K57" i="16"/>
  <c r="K63" i="16" s="1"/>
  <c r="H89" i="18"/>
  <c r="G44" i="18"/>
  <c r="G55" i="18"/>
  <c r="D42" i="18"/>
  <c r="Q46" i="18"/>
  <c r="Q52" i="18" s="1"/>
  <c r="I13" i="18"/>
  <c r="I16" i="18"/>
  <c r="I10" i="18"/>
  <c r="G13" i="18"/>
  <c r="F130" i="18"/>
  <c r="H85" i="18"/>
  <c r="H35" i="18"/>
  <c r="I75" i="18"/>
  <c r="I43" i="18" s="1"/>
  <c r="I89" i="18" s="1"/>
  <c r="G85" i="18"/>
  <c r="G35" i="18"/>
  <c r="E44" i="18"/>
  <c r="E55" i="18"/>
  <c r="F21" i="18"/>
  <c r="F86" i="18"/>
  <c r="E76" i="18"/>
  <c r="I160" i="18"/>
  <c r="E75" i="18"/>
  <c r="E43" i="18" s="1"/>
  <c r="H13" i="18"/>
  <c r="F44" i="18"/>
  <c r="G90" i="18" s="1"/>
  <c r="F55" i="18"/>
  <c r="D23" i="18"/>
  <c r="D27" i="18" s="1"/>
  <c r="D32" i="18" s="1"/>
  <c r="D34" i="18"/>
  <c r="D37" i="18" s="1"/>
  <c r="G21" i="18"/>
  <c r="G86" i="18"/>
  <c r="F85" i="18"/>
  <c r="F35" i="18"/>
  <c r="Q69" i="18"/>
  <c r="D66" i="18"/>
  <c r="I77" i="18"/>
  <c r="H77" i="18"/>
  <c r="H55" i="18" s="1"/>
  <c r="G77" i="18"/>
  <c r="F77" i="18"/>
  <c r="E77" i="18"/>
  <c r="H76" i="18"/>
  <c r="H44" i="18" s="1"/>
  <c r="E129" i="18"/>
  <c r="E140" i="18"/>
  <c r="F137" i="18"/>
  <c r="E85" i="18"/>
  <c r="E35" i="18"/>
  <c r="F13" i="18"/>
  <c r="Q58" i="18"/>
  <c r="Q64" i="18" s="1"/>
  <c r="Q71" i="18" s="1"/>
  <c r="E163" i="18"/>
  <c r="E133" i="18"/>
  <c r="E14" i="18"/>
  <c r="E19" i="18"/>
  <c r="G149" i="18"/>
  <c r="F49" i="18"/>
  <c r="E142" i="16"/>
  <c r="F91" i="17"/>
  <c r="F92" i="17" s="1"/>
  <c r="D11" i="17"/>
  <c r="D148" i="17"/>
  <c r="P64" i="17"/>
  <c r="D17" i="17"/>
  <c r="K53" i="17"/>
  <c r="K59" i="17" s="1"/>
  <c r="H145" i="17"/>
  <c r="I145" i="17" s="1"/>
  <c r="I91" i="17" s="1"/>
  <c r="I92" i="17" s="1"/>
  <c r="G91" i="17"/>
  <c r="G92" i="17" s="1"/>
  <c r="C42" i="17"/>
  <c r="C47" i="17" s="1"/>
  <c r="C64" i="17"/>
  <c r="D13" i="17"/>
  <c r="D14" i="17" s="1"/>
  <c r="D61" i="17"/>
  <c r="E61" i="17" s="1"/>
  <c r="F61" i="17" s="1"/>
  <c r="K64" i="17"/>
  <c r="K66" i="17" s="1"/>
  <c r="C148" i="17"/>
  <c r="D70" i="17"/>
  <c r="C13" i="17"/>
  <c r="C17" i="17"/>
  <c r="E71" i="17"/>
  <c r="D71" i="17"/>
  <c r="F71" i="17" s="1"/>
  <c r="D50" i="17"/>
  <c r="E62" i="17"/>
  <c r="F62" i="17" s="1"/>
  <c r="G62" i="17" s="1"/>
  <c r="H62" i="17" s="1"/>
  <c r="I62" i="17" s="1"/>
  <c r="C11" i="17"/>
  <c r="C72" i="17"/>
  <c r="P38" i="17"/>
  <c r="C70" i="17"/>
  <c r="F132" i="17"/>
  <c r="P52" i="17"/>
  <c r="D52" i="17" s="1"/>
  <c r="D125" i="17" s="1"/>
  <c r="E125" i="17" s="1"/>
  <c r="E124" i="17" s="1"/>
  <c r="E128" i="17" s="1"/>
  <c r="C53" i="17"/>
  <c r="C59" i="17" s="1"/>
  <c r="K42" i="17"/>
  <c r="K47" i="17" s="1"/>
  <c r="E135" i="17"/>
  <c r="C35" i="17"/>
  <c r="E7" i="17"/>
  <c r="D8" i="17"/>
  <c r="C74" i="17"/>
  <c r="C108" i="17"/>
  <c r="D65" i="16"/>
  <c r="Q68" i="16"/>
  <c r="Q54" i="16"/>
  <c r="D54" i="16" s="1"/>
  <c r="K46" i="16"/>
  <c r="K51" i="16" s="1"/>
  <c r="K68" i="16"/>
  <c r="K70" i="16" s="1"/>
  <c r="G151" i="16"/>
  <c r="I39" i="16"/>
  <c r="H39" i="16"/>
  <c r="G39" i="16"/>
  <c r="F39" i="16"/>
  <c r="E39" i="16"/>
  <c r="D39" i="16"/>
  <c r="I78" i="16"/>
  <c r="H78" i="16"/>
  <c r="G78" i="16"/>
  <c r="F78" i="16"/>
  <c r="E78" i="16"/>
  <c r="D78" i="16"/>
  <c r="I112" i="16"/>
  <c r="H112" i="16"/>
  <c r="G112" i="16"/>
  <c r="F112" i="16"/>
  <c r="E112" i="16"/>
  <c r="D112" i="16"/>
  <c r="I156" i="16"/>
  <c r="H156" i="16"/>
  <c r="G156" i="16"/>
  <c r="F156" i="16"/>
  <c r="E156" i="16"/>
  <c r="D156" i="16"/>
  <c r="D146" i="16"/>
  <c r="E146" i="16"/>
  <c r="F146" i="16"/>
  <c r="G146" i="16"/>
  <c r="H146" i="16"/>
  <c r="I146" i="16"/>
  <c r="O42" i="16" l="1"/>
  <c r="Q61" i="16"/>
  <c r="D61" i="16" s="1"/>
  <c r="H91" i="18"/>
  <c r="E66" i="18"/>
  <c r="D69" i="18"/>
  <c r="D71" i="18" s="1"/>
  <c r="F91" i="18"/>
  <c r="E91" i="18"/>
  <c r="I14" i="18"/>
  <c r="I19" i="18"/>
  <c r="F90" i="18"/>
  <c r="E90" i="18"/>
  <c r="G130" i="18"/>
  <c r="Q72" i="18"/>
  <c r="F157" i="18"/>
  <c r="F163" i="18" s="1"/>
  <c r="E50" i="18"/>
  <c r="F19" i="18"/>
  <c r="F14" i="18"/>
  <c r="H19" i="18"/>
  <c r="H14" i="18"/>
  <c r="E117" i="18"/>
  <c r="E106" i="18"/>
  <c r="D46" i="18"/>
  <c r="D52" i="18" s="1"/>
  <c r="F89" i="18"/>
  <c r="E89" i="18"/>
  <c r="G91" i="18"/>
  <c r="E61" i="18"/>
  <c r="F129" i="18"/>
  <c r="E101" i="18"/>
  <c r="I85" i="18"/>
  <c r="I35" i="18"/>
  <c r="G14" i="18"/>
  <c r="G19" i="18"/>
  <c r="H90" i="18"/>
  <c r="G49" i="18"/>
  <c r="H149" i="18"/>
  <c r="E34" i="18"/>
  <c r="E37" i="18" s="1"/>
  <c r="E23" i="18"/>
  <c r="F140" i="18"/>
  <c r="G137" i="18"/>
  <c r="I44" i="18"/>
  <c r="I90" i="18" s="1"/>
  <c r="I55" i="18"/>
  <c r="E143" i="18"/>
  <c r="K71" i="16"/>
  <c r="H91" i="17"/>
  <c r="H92" i="17" s="1"/>
  <c r="H71" i="17"/>
  <c r="K67" i="17"/>
  <c r="C66" i="17"/>
  <c r="C67" i="17" s="1"/>
  <c r="I71" i="17"/>
  <c r="D19" i="17"/>
  <c r="D64" i="17"/>
  <c r="F7" i="17"/>
  <c r="F125" i="17"/>
  <c r="F124" i="17" s="1"/>
  <c r="G71" i="17"/>
  <c r="E138" i="17"/>
  <c r="G17" i="17"/>
  <c r="F17" i="17"/>
  <c r="E17" i="17"/>
  <c r="E16" i="17" s="1"/>
  <c r="I17" i="17"/>
  <c r="H17" i="17"/>
  <c r="E56" i="17"/>
  <c r="E96" i="17"/>
  <c r="D38" i="17"/>
  <c r="P42" i="17"/>
  <c r="P47" i="17" s="1"/>
  <c r="P53" i="17"/>
  <c r="P59" i="17" s="1"/>
  <c r="P66" i="17" s="1"/>
  <c r="C19" i="17"/>
  <c r="C23" i="17" s="1"/>
  <c r="C14" i="17"/>
  <c r="G61" i="17"/>
  <c r="D53" i="17"/>
  <c r="D59" i="17" s="1"/>
  <c r="D72" i="17"/>
  <c r="H72" i="17" s="1"/>
  <c r="H70" i="17"/>
  <c r="G70" i="17"/>
  <c r="F70" i="17"/>
  <c r="E70" i="17"/>
  <c r="E39" i="17" s="1"/>
  <c r="I70" i="17"/>
  <c r="F135" i="17"/>
  <c r="G132" i="17"/>
  <c r="E11" i="17"/>
  <c r="E10" i="17" s="1"/>
  <c r="I11" i="17"/>
  <c r="F11" i="17"/>
  <c r="H11" i="17"/>
  <c r="G11" i="17"/>
  <c r="F148" i="17"/>
  <c r="E148" i="17"/>
  <c r="E147" i="17" s="1"/>
  <c r="H148" i="17"/>
  <c r="G148" i="17"/>
  <c r="I148" i="17"/>
  <c r="F151" i="16"/>
  <c r="F21" i="16" s="1"/>
  <c r="G21" i="16"/>
  <c r="G85" i="16"/>
  <c r="E151" i="16"/>
  <c r="E150" i="16" s="1"/>
  <c r="E148" i="16" s="1"/>
  <c r="I151" i="16"/>
  <c r="H151" i="16"/>
  <c r="F61" i="18" l="1"/>
  <c r="G129" i="18"/>
  <c r="F101" i="18"/>
  <c r="H130" i="18"/>
  <c r="F133" i="18"/>
  <c r="G140" i="18"/>
  <c r="H137" i="18"/>
  <c r="H23" i="18"/>
  <c r="H34" i="18"/>
  <c r="H37" i="18" s="1"/>
  <c r="G143" i="18"/>
  <c r="F66" i="18"/>
  <c r="G23" i="18"/>
  <c r="G34" i="18"/>
  <c r="G37" i="18" s="1"/>
  <c r="F34" i="18"/>
  <c r="F37" i="18" s="1"/>
  <c r="F23" i="18"/>
  <c r="I34" i="18"/>
  <c r="I37" i="18" s="1"/>
  <c r="I23" i="18"/>
  <c r="I149" i="18"/>
  <c r="I49" i="18" s="1"/>
  <c r="H49" i="18"/>
  <c r="I91" i="18"/>
  <c r="F143" i="18"/>
  <c r="D72" i="18"/>
  <c r="F50" i="18"/>
  <c r="G157" i="18"/>
  <c r="G163" i="18" s="1"/>
  <c r="F150" i="16"/>
  <c r="P67" i="17"/>
  <c r="F147" i="17"/>
  <c r="F80" i="17" s="1"/>
  <c r="D66" i="17"/>
  <c r="D30" i="17"/>
  <c r="D33" i="17" s="1"/>
  <c r="D23" i="17"/>
  <c r="D28" i="17" s="1"/>
  <c r="E84" i="17"/>
  <c r="F56" i="17"/>
  <c r="F96" i="17"/>
  <c r="F128" i="17"/>
  <c r="E40" i="17"/>
  <c r="E13" i="17"/>
  <c r="I72" i="17"/>
  <c r="F31" i="17"/>
  <c r="G135" i="17"/>
  <c r="G138" i="17" s="1"/>
  <c r="H132" i="17"/>
  <c r="E80" i="17"/>
  <c r="E31" i="17"/>
  <c r="E150" i="17"/>
  <c r="E72" i="17"/>
  <c r="E50" i="17" s="1"/>
  <c r="C28" i="17"/>
  <c r="C30" i="17"/>
  <c r="C33" i="17" s="1"/>
  <c r="F138" i="17"/>
  <c r="H61" i="17"/>
  <c r="F72" i="17"/>
  <c r="F16" i="17"/>
  <c r="G7" i="17"/>
  <c r="G147" i="17" s="1"/>
  <c r="F39" i="17"/>
  <c r="F10" i="17"/>
  <c r="G125" i="17"/>
  <c r="G124" i="17" s="1"/>
  <c r="G72" i="17"/>
  <c r="E112" i="17"/>
  <c r="E101" i="17"/>
  <c r="D42" i="17"/>
  <c r="F85" i="16"/>
  <c r="I85" i="16"/>
  <c r="I21" i="16"/>
  <c r="E85" i="16"/>
  <c r="E21" i="16"/>
  <c r="H85" i="16"/>
  <c r="H21" i="16"/>
  <c r="H157" i="18" l="1"/>
  <c r="H163" i="18" s="1"/>
  <c r="G50" i="18"/>
  <c r="H143" i="18"/>
  <c r="H133" i="18"/>
  <c r="G61" i="18"/>
  <c r="H129" i="18"/>
  <c r="G101" i="18"/>
  <c r="G66" i="18"/>
  <c r="H140" i="18"/>
  <c r="I137" i="18"/>
  <c r="G133" i="18"/>
  <c r="I130" i="18"/>
  <c r="G150" i="16"/>
  <c r="D47" i="17"/>
  <c r="D67" i="17" s="1"/>
  <c r="G56" i="17"/>
  <c r="G96" i="17"/>
  <c r="G128" i="17"/>
  <c r="G80" i="17"/>
  <c r="G31" i="17"/>
  <c r="E86" i="17"/>
  <c r="I61" i="17"/>
  <c r="F40" i="17"/>
  <c r="F85" i="17" s="1"/>
  <c r="F50" i="17"/>
  <c r="F13" i="17"/>
  <c r="H135" i="17"/>
  <c r="I132" i="17"/>
  <c r="F144" i="17"/>
  <c r="F150" i="17" s="1"/>
  <c r="E45" i="17"/>
  <c r="H7" i="17"/>
  <c r="G39" i="17"/>
  <c r="G84" i="17" s="1"/>
  <c r="G10" i="17"/>
  <c r="G13" i="17" s="1"/>
  <c r="G16" i="17"/>
  <c r="E14" i="17"/>
  <c r="E19" i="17"/>
  <c r="H125" i="17"/>
  <c r="H124" i="17" s="1"/>
  <c r="E85" i="17"/>
  <c r="F84" i="17"/>
  <c r="I140" i="18" l="1"/>
  <c r="I143" i="18" s="1"/>
  <c r="H66" i="18"/>
  <c r="I129" i="18"/>
  <c r="H101" i="18"/>
  <c r="H61" i="18"/>
  <c r="I157" i="18"/>
  <c r="I163" i="18" s="1"/>
  <c r="I50" i="18" s="1"/>
  <c r="H50" i="18"/>
  <c r="H150" i="16"/>
  <c r="G19" i="17"/>
  <c r="G14" i="17"/>
  <c r="H56" i="17"/>
  <c r="H96" i="17"/>
  <c r="H128" i="17"/>
  <c r="E30" i="17"/>
  <c r="E33" i="17" s="1"/>
  <c r="F45" i="17"/>
  <c r="G144" i="17"/>
  <c r="G150" i="17" s="1"/>
  <c r="F19" i="17"/>
  <c r="F14" i="17"/>
  <c r="F86" i="17"/>
  <c r="I125" i="17"/>
  <c r="H10" i="17"/>
  <c r="I7" i="17"/>
  <c r="H16" i="17"/>
  <c r="H39" i="17"/>
  <c r="H84" i="17" s="1"/>
  <c r="H147" i="17"/>
  <c r="H138" i="17"/>
  <c r="G40" i="17"/>
  <c r="G85" i="17" s="1"/>
  <c r="G50" i="17"/>
  <c r="I135" i="17"/>
  <c r="I138" i="17" s="1"/>
  <c r="I101" i="18" l="1"/>
  <c r="I61" i="18"/>
  <c r="I66" i="18"/>
  <c r="I133" i="18"/>
  <c r="I150" i="16"/>
  <c r="G86" i="17"/>
  <c r="I39" i="17"/>
  <c r="I10" i="17"/>
  <c r="I13" i="17" s="1"/>
  <c r="I16" i="17"/>
  <c r="I147" i="17"/>
  <c r="F30" i="17"/>
  <c r="F33" i="17" s="1"/>
  <c r="H40" i="17"/>
  <c r="H50" i="17"/>
  <c r="I124" i="17"/>
  <c r="H144" i="17"/>
  <c r="H150" i="17" s="1"/>
  <c r="G45" i="17"/>
  <c r="I84" i="17"/>
  <c r="H80" i="17"/>
  <c r="H31" i="17"/>
  <c r="H13" i="17"/>
  <c r="G30" i="17"/>
  <c r="G33" i="17" s="1"/>
  <c r="I14" i="17" l="1"/>
  <c r="I19" i="17"/>
  <c r="I144" i="17"/>
  <c r="I150" i="17" s="1"/>
  <c r="I45" i="17" s="1"/>
  <c r="H45" i="17"/>
  <c r="I96" i="17"/>
  <c r="I56" i="17"/>
  <c r="I128" i="17"/>
  <c r="H86" i="17"/>
  <c r="I40" i="17"/>
  <c r="I50" i="17"/>
  <c r="I85" i="17"/>
  <c r="H85" i="17"/>
  <c r="I80" i="17"/>
  <c r="I31" i="17"/>
  <c r="H19" i="17"/>
  <c r="H14" i="17"/>
  <c r="I86" i="17" l="1"/>
  <c r="I30" i="17"/>
  <c r="I33" i="17" s="1"/>
  <c r="H30" i="17"/>
  <c r="H33" i="17" s="1"/>
  <c r="F159" i="16" l="1"/>
  <c r="G159" i="16" s="1"/>
  <c r="F136" i="16"/>
  <c r="F139" i="16" s="1"/>
  <c r="F148" i="16" s="1"/>
  <c r="B109" i="16"/>
  <c r="E95" i="16"/>
  <c r="E96" i="16" s="1"/>
  <c r="C67" i="16"/>
  <c r="E66" i="16"/>
  <c r="F66" i="16" s="1"/>
  <c r="G66" i="16" s="1"/>
  <c r="H66" i="16" s="1"/>
  <c r="I66" i="16" s="1"/>
  <c r="C66" i="16"/>
  <c r="C65" i="16"/>
  <c r="C60" i="16"/>
  <c r="C128" i="16" s="1"/>
  <c r="C56" i="16"/>
  <c r="D121" i="16"/>
  <c r="C55" i="16"/>
  <c r="C121" i="16" s="1"/>
  <c r="C54" i="16"/>
  <c r="E158" i="16"/>
  <c r="C49" i="16"/>
  <c r="E45" i="16"/>
  <c r="F45" i="16" s="1"/>
  <c r="G45" i="16" s="1"/>
  <c r="H45" i="16" s="1"/>
  <c r="I45" i="16" s="1"/>
  <c r="C45" i="16"/>
  <c r="C44" i="16"/>
  <c r="C43" i="16"/>
  <c r="C42" i="16"/>
  <c r="D36" i="16"/>
  <c r="E36" i="16" s="1"/>
  <c r="F36" i="16" s="1"/>
  <c r="G36" i="16" s="1"/>
  <c r="H36" i="16" s="1"/>
  <c r="I36" i="16" s="1"/>
  <c r="C36" i="16"/>
  <c r="D35" i="16"/>
  <c r="C35" i="16"/>
  <c r="D29" i="16"/>
  <c r="C29" i="16"/>
  <c r="D25" i="16"/>
  <c r="C25" i="16"/>
  <c r="D16" i="16"/>
  <c r="C16" i="16"/>
  <c r="D10" i="16"/>
  <c r="C10" i="16"/>
  <c r="D7" i="16"/>
  <c r="E7" i="16" s="1"/>
  <c r="C7" i="16"/>
  <c r="C5" i="16"/>
  <c r="F142" i="16" l="1"/>
  <c r="H159" i="16"/>
  <c r="G95" i="16"/>
  <c r="G96" i="16" s="1"/>
  <c r="F95" i="16"/>
  <c r="F96" i="16" s="1"/>
  <c r="C146" i="16"/>
  <c r="C78" i="16"/>
  <c r="C156" i="16"/>
  <c r="C39" i="16"/>
  <c r="C112" i="16"/>
  <c r="C13" i="16"/>
  <c r="C14" i="16" s="1"/>
  <c r="D68" i="16"/>
  <c r="C162" i="16"/>
  <c r="C11" i="16"/>
  <c r="D13" i="16"/>
  <c r="D14" i="16" s="1"/>
  <c r="D162" i="16"/>
  <c r="C68" i="16"/>
  <c r="C17" i="16"/>
  <c r="C57" i="16"/>
  <c r="C63" i="16" s="1"/>
  <c r="D8" i="16"/>
  <c r="D11" i="16"/>
  <c r="C46" i="16"/>
  <c r="C51" i="16" s="1"/>
  <c r="D17" i="16"/>
  <c r="D74" i="16"/>
  <c r="C76" i="16"/>
  <c r="C75" i="16"/>
  <c r="D76" i="16"/>
  <c r="I159" i="16"/>
  <c r="I95" i="16" s="1"/>
  <c r="I96" i="16" s="1"/>
  <c r="H95" i="16"/>
  <c r="H96" i="16" s="1"/>
  <c r="F7" i="16"/>
  <c r="C129" i="16"/>
  <c r="E65" i="16"/>
  <c r="C74" i="16"/>
  <c r="D75" i="16"/>
  <c r="C10" i="15"/>
  <c r="C11" i="15" s="1"/>
  <c r="C12" i="15" s="1"/>
  <c r="I11" i="16" l="1"/>
  <c r="E162" i="16"/>
  <c r="E161" i="16" s="1"/>
  <c r="E84" i="16" s="1"/>
  <c r="C19" i="16"/>
  <c r="C34" i="16" s="1"/>
  <c r="C37" i="16" s="1"/>
  <c r="H17" i="16"/>
  <c r="F11" i="16"/>
  <c r="F10" i="16" s="1"/>
  <c r="F13" i="16" s="1"/>
  <c r="H11" i="16"/>
  <c r="E11" i="16"/>
  <c r="E10" i="16" s="1"/>
  <c r="E13" i="16" s="1"/>
  <c r="D19" i="16"/>
  <c r="D23" i="16" s="1"/>
  <c r="D27" i="16" s="1"/>
  <c r="D32" i="16" s="1"/>
  <c r="G11" i="16"/>
  <c r="E17" i="16"/>
  <c r="E16" i="16" s="1"/>
  <c r="F162" i="16"/>
  <c r="F161" i="16" s="1"/>
  <c r="F76" i="16"/>
  <c r="C70" i="16"/>
  <c r="C71" i="16" s="1"/>
  <c r="H75" i="16"/>
  <c r="I17" i="16"/>
  <c r="G76" i="16"/>
  <c r="G17" i="16"/>
  <c r="H76" i="16"/>
  <c r="G162" i="16"/>
  <c r="H162" i="16"/>
  <c r="I76" i="16"/>
  <c r="F17" i="16"/>
  <c r="F16" i="16" s="1"/>
  <c r="E76" i="16"/>
  <c r="I162" i="16"/>
  <c r="I75" i="16"/>
  <c r="F65" i="16"/>
  <c r="F75" i="16"/>
  <c r="G74" i="16"/>
  <c r="H74" i="16"/>
  <c r="F74" i="16"/>
  <c r="F43" i="16" s="1"/>
  <c r="E74" i="16"/>
  <c r="E43" i="16" s="1"/>
  <c r="I74" i="16"/>
  <c r="E35" i="16"/>
  <c r="G75" i="16"/>
  <c r="G7" i="16"/>
  <c r="E75" i="16"/>
  <c r="G136" i="16"/>
  <c r="G139" i="16" s="1"/>
  <c r="G148" i="16" s="1"/>
  <c r="F145" i="14"/>
  <c r="G145" i="14" s="1"/>
  <c r="F134" i="14"/>
  <c r="F135" i="14" s="1"/>
  <c r="I108" i="14"/>
  <c r="I142" i="14" s="1"/>
  <c r="H108" i="14"/>
  <c r="H142" i="14" s="1"/>
  <c r="G108" i="14"/>
  <c r="G142" i="14" s="1"/>
  <c r="F108" i="14"/>
  <c r="F142" i="14" s="1"/>
  <c r="E108" i="14"/>
  <c r="E142" i="14" s="1"/>
  <c r="D108" i="14"/>
  <c r="D142" i="14" s="1"/>
  <c r="B105" i="14"/>
  <c r="F91" i="14"/>
  <c r="F92" i="14" s="1"/>
  <c r="E91" i="14"/>
  <c r="E92" i="14" s="1"/>
  <c r="D74" i="14"/>
  <c r="D63" i="14"/>
  <c r="C63" i="14"/>
  <c r="D62" i="14"/>
  <c r="E62" i="14" s="1"/>
  <c r="F62" i="14" s="1"/>
  <c r="G62" i="14" s="1"/>
  <c r="H62" i="14" s="1"/>
  <c r="I62" i="14" s="1"/>
  <c r="C62" i="14"/>
  <c r="D61" i="14"/>
  <c r="C61" i="14"/>
  <c r="D56" i="14"/>
  <c r="D124" i="14" s="1"/>
  <c r="C56" i="14"/>
  <c r="C124" i="14" s="1"/>
  <c r="D52" i="14"/>
  <c r="D125" i="14" s="1"/>
  <c r="E125" i="14" s="1"/>
  <c r="C52" i="14"/>
  <c r="C125" i="14" s="1"/>
  <c r="D51" i="14"/>
  <c r="D117" i="14" s="1"/>
  <c r="C51" i="14"/>
  <c r="C117" i="14" s="1"/>
  <c r="D50" i="14"/>
  <c r="C50" i="14"/>
  <c r="D45" i="14"/>
  <c r="E144" i="14" s="1"/>
  <c r="C45" i="14"/>
  <c r="D41" i="14"/>
  <c r="E41" i="14" s="1"/>
  <c r="F41" i="14" s="1"/>
  <c r="G41" i="14" s="1"/>
  <c r="H41" i="14" s="1"/>
  <c r="I41" i="14" s="1"/>
  <c r="C41" i="14"/>
  <c r="D40" i="14"/>
  <c r="C40" i="14"/>
  <c r="D39" i="14"/>
  <c r="C39" i="14"/>
  <c r="E101" i="14"/>
  <c r="C38" i="14"/>
  <c r="I35" i="14"/>
  <c r="I74" i="14" s="1"/>
  <c r="H35" i="14"/>
  <c r="H74" i="14" s="1"/>
  <c r="G35" i="14"/>
  <c r="G74" i="14" s="1"/>
  <c r="F35" i="14"/>
  <c r="F74" i="14" s="1"/>
  <c r="E35" i="14"/>
  <c r="E74" i="14" s="1"/>
  <c r="D35" i="14"/>
  <c r="D32" i="14"/>
  <c r="E32" i="14" s="1"/>
  <c r="F32" i="14" s="1"/>
  <c r="G32" i="14" s="1"/>
  <c r="H32" i="14" s="1"/>
  <c r="I32" i="14" s="1"/>
  <c r="C32" i="14"/>
  <c r="D31" i="14"/>
  <c r="C31" i="14"/>
  <c r="D25" i="14"/>
  <c r="C25" i="14"/>
  <c r="D21" i="14"/>
  <c r="C21" i="14"/>
  <c r="D16" i="14"/>
  <c r="C16" i="14"/>
  <c r="D10" i="14"/>
  <c r="C10" i="14"/>
  <c r="D7" i="14"/>
  <c r="E7" i="14" s="1"/>
  <c r="C7" i="14"/>
  <c r="C5" i="14"/>
  <c r="C108" i="14" s="1"/>
  <c r="C142" i="14" s="1"/>
  <c r="F138" i="14" l="1"/>
  <c r="G132" i="14"/>
  <c r="F97" i="14"/>
  <c r="F57" i="14"/>
  <c r="D17" i="14"/>
  <c r="C23" i="16"/>
  <c r="C27" i="16" s="1"/>
  <c r="C32" i="16" s="1"/>
  <c r="G142" i="16"/>
  <c r="E164" i="16"/>
  <c r="F158" i="16" s="1"/>
  <c r="F164" i="16" s="1"/>
  <c r="E54" i="16"/>
  <c r="E44" i="16"/>
  <c r="E89" i="16" s="1"/>
  <c r="D34" i="16"/>
  <c r="D37" i="16" s="1"/>
  <c r="G161" i="16"/>
  <c r="G84" i="16" s="1"/>
  <c r="H136" i="16"/>
  <c r="H139" i="16" s="1"/>
  <c r="H148" i="16" s="1"/>
  <c r="F84" i="16"/>
  <c r="F35" i="16"/>
  <c r="E19" i="16"/>
  <c r="E23" i="16" s="1"/>
  <c r="E14" i="16"/>
  <c r="F19" i="16"/>
  <c r="F23" i="16" s="1"/>
  <c r="F14" i="16"/>
  <c r="G65" i="16"/>
  <c r="F54" i="16"/>
  <c r="F44" i="16"/>
  <c r="F88" i="16"/>
  <c r="E88" i="16"/>
  <c r="H7" i="16"/>
  <c r="G10" i="16"/>
  <c r="G13" i="16" s="1"/>
  <c r="G43" i="16"/>
  <c r="G88" i="16" s="1"/>
  <c r="G16" i="16"/>
  <c r="E90" i="16"/>
  <c r="D53" i="14"/>
  <c r="C64" i="14"/>
  <c r="C17" i="14"/>
  <c r="F17" i="14" s="1"/>
  <c r="C72" i="14"/>
  <c r="F72" i="14" s="1"/>
  <c r="D59" i="14"/>
  <c r="C13" i="14"/>
  <c r="C14" i="14" s="1"/>
  <c r="D64" i="14"/>
  <c r="D72" i="14"/>
  <c r="D11" i="14"/>
  <c r="C148" i="14"/>
  <c r="D13" i="14"/>
  <c r="D14" i="14" s="1"/>
  <c r="D148" i="14"/>
  <c r="C42" i="14"/>
  <c r="C47" i="14" s="1"/>
  <c r="D8" i="14"/>
  <c r="D42" i="14"/>
  <c r="D47" i="14" s="1"/>
  <c r="C70" i="14"/>
  <c r="D70" i="14"/>
  <c r="I70" i="14" s="1"/>
  <c r="C53" i="14"/>
  <c r="C59" i="14" s="1"/>
  <c r="C66" i="14" s="1"/>
  <c r="C11" i="14"/>
  <c r="G11" i="14" s="1"/>
  <c r="C71" i="14"/>
  <c r="I17" i="14"/>
  <c r="F7" i="14"/>
  <c r="F125" i="14"/>
  <c r="E124" i="14"/>
  <c r="G91" i="14"/>
  <c r="G92" i="14" s="1"/>
  <c r="H145" i="14"/>
  <c r="C35" i="14"/>
  <c r="C74" i="14" s="1"/>
  <c r="E112" i="14"/>
  <c r="G134" i="14"/>
  <c r="H134" i="14" s="1"/>
  <c r="I134" i="14" s="1"/>
  <c r="E61" i="14"/>
  <c r="D71" i="14"/>
  <c r="G135" i="14" l="1"/>
  <c r="D19" i="14"/>
  <c r="C19" i="14"/>
  <c r="D66" i="14"/>
  <c r="D67" i="14" s="1"/>
  <c r="E72" i="14"/>
  <c r="E148" i="14"/>
  <c r="E147" i="14" s="1"/>
  <c r="E150" i="14" s="1"/>
  <c r="E49" i="16"/>
  <c r="G35" i="16"/>
  <c r="H142" i="16"/>
  <c r="F89" i="16"/>
  <c r="G19" i="16"/>
  <c r="G23" i="16" s="1"/>
  <c r="G14" i="16"/>
  <c r="F49" i="16"/>
  <c r="G158" i="16"/>
  <c r="G164" i="16" s="1"/>
  <c r="I7" i="16"/>
  <c r="H10" i="16"/>
  <c r="H43" i="16"/>
  <c r="H88" i="16" s="1"/>
  <c r="H16" i="16"/>
  <c r="H161" i="16"/>
  <c r="H65" i="16"/>
  <c r="F34" i="16"/>
  <c r="F37" i="16" s="1"/>
  <c r="I136" i="16"/>
  <c r="I139" i="16" s="1"/>
  <c r="E34" i="16"/>
  <c r="E37" i="16" s="1"/>
  <c r="G54" i="16"/>
  <c r="G44" i="16"/>
  <c r="G89" i="16" s="1"/>
  <c r="F90" i="16"/>
  <c r="C67" i="14"/>
  <c r="H17" i="14"/>
  <c r="G148" i="14"/>
  <c r="G72" i="14"/>
  <c r="G17" i="14"/>
  <c r="E17" i="14"/>
  <c r="E16" i="14" s="1"/>
  <c r="E128" i="14"/>
  <c r="H72" i="14"/>
  <c r="I72" i="14"/>
  <c r="E11" i="14"/>
  <c r="E10" i="14" s="1"/>
  <c r="E50" i="14" s="1"/>
  <c r="H148" i="14"/>
  <c r="H71" i="14"/>
  <c r="I148" i="14"/>
  <c r="I11" i="14"/>
  <c r="H70" i="14"/>
  <c r="F148" i="14"/>
  <c r="F147" i="14" s="1"/>
  <c r="G70" i="14"/>
  <c r="E70" i="14"/>
  <c r="E39" i="14" s="1"/>
  <c r="E84" i="14" s="1"/>
  <c r="F70" i="14"/>
  <c r="G71" i="14"/>
  <c r="I71" i="14"/>
  <c r="F11" i="14"/>
  <c r="F10" i="14" s="1"/>
  <c r="F13" i="14" s="1"/>
  <c r="F71" i="14"/>
  <c r="H11" i="14"/>
  <c r="D30" i="14"/>
  <c r="D33" i="14" s="1"/>
  <c r="D23" i="14"/>
  <c r="D28" i="14" s="1"/>
  <c r="H91" i="14"/>
  <c r="H92" i="14" s="1"/>
  <c r="I145" i="14"/>
  <c r="I91" i="14" s="1"/>
  <c r="I92" i="14" s="1"/>
  <c r="E31" i="14"/>
  <c r="E80" i="14"/>
  <c r="C23" i="14"/>
  <c r="C28" i="14" s="1"/>
  <c r="C30" i="14"/>
  <c r="C33" i="14" s="1"/>
  <c r="G125" i="14"/>
  <c r="G7" i="14"/>
  <c r="G147" i="14" s="1"/>
  <c r="F16" i="14"/>
  <c r="F39" i="14"/>
  <c r="E71" i="14"/>
  <c r="F124" i="14"/>
  <c r="E96" i="14"/>
  <c r="E114" i="14" s="1"/>
  <c r="E56" i="14"/>
  <c r="F61" i="14"/>
  <c r="E90" i="4"/>
  <c r="F133" i="4"/>
  <c r="G133" i="4" s="1"/>
  <c r="G97" i="14" l="1"/>
  <c r="H132" i="14"/>
  <c r="H135" i="14" s="1"/>
  <c r="H138" i="14" s="1"/>
  <c r="G57" i="14"/>
  <c r="G138" i="14"/>
  <c r="I142" i="16"/>
  <c r="I148" i="16"/>
  <c r="I10" i="16"/>
  <c r="I43" i="16"/>
  <c r="I88" i="16" s="1"/>
  <c r="I16" i="16"/>
  <c r="I161" i="16"/>
  <c r="G34" i="16"/>
  <c r="G37" i="16" s="1"/>
  <c r="I65" i="16"/>
  <c r="H54" i="16"/>
  <c r="H44" i="16"/>
  <c r="H89" i="16" s="1"/>
  <c r="G90" i="16"/>
  <c r="H84" i="16"/>
  <c r="H35" i="16"/>
  <c r="H13" i="16"/>
  <c r="G49" i="16"/>
  <c r="H158" i="16"/>
  <c r="H164" i="16" s="1"/>
  <c r="E13" i="14"/>
  <c r="E40" i="14"/>
  <c r="F128" i="14"/>
  <c r="F84" i="14"/>
  <c r="E85" i="14"/>
  <c r="H125" i="14"/>
  <c r="G80" i="14"/>
  <c r="G31" i="14"/>
  <c r="F19" i="14"/>
  <c r="F14" i="14"/>
  <c r="E19" i="14"/>
  <c r="E14" i="14"/>
  <c r="G61" i="14"/>
  <c r="G124" i="14"/>
  <c r="F96" i="14"/>
  <c r="F114" i="14" s="1"/>
  <c r="F56" i="14"/>
  <c r="F50" i="14"/>
  <c r="F40" i="14"/>
  <c r="F80" i="14"/>
  <c r="F31" i="14"/>
  <c r="E86" i="14"/>
  <c r="F144" i="14"/>
  <c r="F150" i="14" s="1"/>
  <c r="E45" i="14"/>
  <c r="H7" i="14"/>
  <c r="G10" i="14"/>
  <c r="G13" i="14" s="1"/>
  <c r="G39" i="14"/>
  <c r="G16" i="14"/>
  <c r="H133" i="4"/>
  <c r="G90" i="4"/>
  <c r="F90" i="4"/>
  <c r="C17" i="1"/>
  <c r="B17" i="1"/>
  <c r="H57" i="14" l="1"/>
  <c r="H97" i="14"/>
  <c r="I132" i="14"/>
  <c r="I135" i="14" s="1"/>
  <c r="I138" i="14"/>
  <c r="I158" i="16"/>
  <c r="I164" i="16" s="1"/>
  <c r="I49" i="16" s="1"/>
  <c r="H49" i="16"/>
  <c r="H14" i="16"/>
  <c r="H19" i="16"/>
  <c r="H23" i="16" s="1"/>
  <c r="I44" i="16"/>
  <c r="I89" i="16" s="1"/>
  <c r="I54" i="16"/>
  <c r="I35" i="16"/>
  <c r="I84" i="16"/>
  <c r="H90" i="16"/>
  <c r="I13" i="16"/>
  <c r="G128" i="14"/>
  <c r="G19" i="14"/>
  <c r="G14" i="14"/>
  <c r="F86" i="14"/>
  <c r="H61" i="14"/>
  <c r="H124" i="14"/>
  <c r="G96" i="14"/>
  <c r="G114" i="14" s="1"/>
  <c r="G56" i="14"/>
  <c r="I125" i="14"/>
  <c r="I7" i="14"/>
  <c r="H10" i="14"/>
  <c r="H39" i="14"/>
  <c r="H84" i="14" s="1"/>
  <c r="H16" i="14"/>
  <c r="H147" i="14"/>
  <c r="F45" i="14"/>
  <c r="G144" i="14"/>
  <c r="G150" i="14" s="1"/>
  <c r="E30" i="14"/>
  <c r="E33" i="14" s="1"/>
  <c r="G50" i="14"/>
  <c r="G40" i="14"/>
  <c r="G85" i="14" s="1"/>
  <c r="F30" i="14"/>
  <c r="F33" i="14" s="1"/>
  <c r="G84" i="14"/>
  <c r="F85" i="14"/>
  <c r="I133" i="4"/>
  <c r="I90" i="4" s="1"/>
  <c r="H90" i="4"/>
  <c r="C62" i="4"/>
  <c r="D61" i="4"/>
  <c r="E61" i="4" s="1"/>
  <c r="F61" i="4" s="1"/>
  <c r="G61" i="4" s="1"/>
  <c r="H61" i="4" s="1"/>
  <c r="I61" i="4" s="1"/>
  <c r="C61" i="4"/>
  <c r="B38" i="2"/>
  <c r="I57" i="14" l="1"/>
  <c r="I97" i="14"/>
  <c r="I14" i="16"/>
  <c r="I19" i="16"/>
  <c r="I23" i="16" s="1"/>
  <c r="H34" i="16"/>
  <c r="H37" i="16" s="1"/>
  <c r="I90" i="16"/>
  <c r="H128" i="14"/>
  <c r="G45" i="14"/>
  <c r="H144" i="14"/>
  <c r="H150" i="14" s="1"/>
  <c r="G30" i="14"/>
  <c r="G33" i="14" s="1"/>
  <c r="H50" i="14"/>
  <c r="H40" i="14"/>
  <c r="H80" i="14"/>
  <c r="H31" i="14"/>
  <c r="H96" i="14"/>
  <c r="H114" i="14" s="1"/>
  <c r="I124" i="14"/>
  <c r="I128" i="14" s="1"/>
  <c r="H56" i="14"/>
  <c r="I10" i="14"/>
  <c r="I39" i="14"/>
  <c r="I84" i="14" s="1"/>
  <c r="I16" i="14"/>
  <c r="I147" i="14"/>
  <c r="H13" i="14"/>
  <c r="I61" i="14"/>
  <c r="G86" i="14"/>
  <c r="B103" i="4"/>
  <c r="I34" i="16" l="1"/>
  <c r="I37" i="16" s="1"/>
  <c r="H86" i="14"/>
  <c r="I40" i="14"/>
  <c r="I85" i="14" s="1"/>
  <c r="I50" i="14"/>
  <c r="H45" i="14"/>
  <c r="I144" i="14"/>
  <c r="I150" i="14" s="1"/>
  <c r="I45" i="14" s="1"/>
  <c r="H19" i="14"/>
  <c r="H14" i="14"/>
  <c r="H85" i="14"/>
  <c r="I56" i="14"/>
  <c r="I96" i="14"/>
  <c r="I114" i="14" s="1"/>
  <c r="I31" i="14"/>
  <c r="I80" i="14"/>
  <c r="I13" i="14"/>
  <c r="D60" i="4"/>
  <c r="D56" i="4"/>
  <c r="D117" i="4" s="1"/>
  <c r="C56" i="4"/>
  <c r="C117" i="4" s="1"/>
  <c r="C51" i="4"/>
  <c r="C113" i="4" s="1"/>
  <c r="C52" i="4"/>
  <c r="C118" i="4" s="1"/>
  <c r="D52" i="4"/>
  <c r="D50" i="4"/>
  <c r="C50" i="4"/>
  <c r="C45" i="4"/>
  <c r="C39" i="4"/>
  <c r="D39" i="4"/>
  <c r="C40" i="4"/>
  <c r="D40" i="4"/>
  <c r="C41" i="4"/>
  <c r="D41" i="4"/>
  <c r="E41" i="4" s="1"/>
  <c r="C38" i="4"/>
  <c r="D32" i="4"/>
  <c r="C32" i="4"/>
  <c r="C31" i="4"/>
  <c r="C21" i="4"/>
  <c r="D16" i="4"/>
  <c r="C16" i="4"/>
  <c r="D10" i="4"/>
  <c r="C10" i="4"/>
  <c r="D7" i="4"/>
  <c r="C7" i="4"/>
  <c r="I14" i="14" l="1"/>
  <c r="I19" i="14"/>
  <c r="I86" i="14"/>
  <c r="H30" i="14"/>
  <c r="H33" i="14" s="1"/>
  <c r="D118" i="4"/>
  <c r="E118" i="4" s="1"/>
  <c r="C136" i="4"/>
  <c r="E60" i="4"/>
  <c r="F60" i="4" s="1"/>
  <c r="G60" i="4" s="1"/>
  <c r="H60" i="4" s="1"/>
  <c r="I60" i="4" s="1"/>
  <c r="C5" i="4"/>
  <c r="C106" i="4" s="1"/>
  <c r="C5" i="2"/>
  <c r="B5" i="2"/>
  <c r="I30" i="14" l="1"/>
  <c r="I33" i="14" s="1"/>
  <c r="E52" i="4"/>
  <c r="F118" i="4"/>
  <c r="G118" i="4" s="1"/>
  <c r="C130" i="4"/>
  <c r="D106" i="4"/>
  <c r="C35" i="4"/>
  <c r="C73" i="4" s="1"/>
  <c r="F52" i="4" l="1"/>
  <c r="H118" i="4"/>
  <c r="G52" i="4"/>
  <c r="D130" i="4"/>
  <c r="E106" i="4"/>
  <c r="D35" i="4"/>
  <c r="D73" i="4" s="1"/>
  <c r="E32" i="4"/>
  <c r="D71" i="4"/>
  <c r="C71" i="4"/>
  <c r="D70" i="4"/>
  <c r="C70" i="4"/>
  <c r="D69" i="4"/>
  <c r="C69" i="4"/>
  <c r="C53" i="4"/>
  <c r="C58" i="4" s="1"/>
  <c r="C42" i="4"/>
  <c r="C47" i="4" s="1"/>
  <c r="D17" i="4"/>
  <c r="C17" i="4"/>
  <c r="E7" i="4"/>
  <c r="D13" i="4"/>
  <c r="D19" i="4" s="1"/>
  <c r="D30" i="4" s="1"/>
  <c r="C13" i="4"/>
  <c r="C19" i="4" s="1"/>
  <c r="D11" i="4"/>
  <c r="C11" i="4"/>
  <c r="D8" i="4"/>
  <c r="B27" i="2"/>
  <c r="B32" i="2" s="1"/>
  <c r="B14" i="2"/>
  <c r="B19" i="2" s="1"/>
  <c r="C13" i="1"/>
  <c r="C19" i="1" s="1"/>
  <c r="C30" i="1" s="1"/>
  <c r="B13" i="1"/>
  <c r="B19" i="1" s="1"/>
  <c r="C11" i="1"/>
  <c r="B11" i="1"/>
  <c r="C8" i="1"/>
  <c r="B23" i="1" l="1"/>
  <c r="B30" i="1"/>
  <c r="C30" i="4"/>
  <c r="C33" i="4" s="1"/>
  <c r="G17" i="4"/>
  <c r="I17" i="4"/>
  <c r="F17" i="4"/>
  <c r="H17" i="4"/>
  <c r="E17" i="4"/>
  <c r="E16" i="4" s="1"/>
  <c r="F11" i="4"/>
  <c r="H11" i="4"/>
  <c r="E11" i="4"/>
  <c r="G11" i="4"/>
  <c r="I11" i="4"/>
  <c r="C25" i="4"/>
  <c r="I118" i="4"/>
  <c r="I52" i="4" s="1"/>
  <c r="H52" i="4"/>
  <c r="E91" i="4"/>
  <c r="F91" i="4"/>
  <c r="E130" i="4"/>
  <c r="B33" i="1"/>
  <c r="F7" i="4"/>
  <c r="F69" i="4"/>
  <c r="G70" i="4"/>
  <c r="F71" i="4"/>
  <c r="F32" i="4"/>
  <c r="E35" i="4"/>
  <c r="E73" i="4" s="1"/>
  <c r="F106" i="4"/>
  <c r="I69" i="4"/>
  <c r="G69" i="4"/>
  <c r="E70" i="4"/>
  <c r="H70" i="4"/>
  <c r="F70" i="4"/>
  <c r="I71" i="4"/>
  <c r="G71" i="4"/>
  <c r="F41" i="4"/>
  <c r="G41" i="4" s="1"/>
  <c r="H41" i="4" s="1"/>
  <c r="I41" i="4" s="1"/>
  <c r="E69" i="4"/>
  <c r="E39" i="4" s="1"/>
  <c r="H69" i="4"/>
  <c r="I70" i="4"/>
  <c r="E71" i="4"/>
  <c r="H71" i="4"/>
  <c r="C23" i="4"/>
  <c r="D14" i="4"/>
  <c r="C14" i="4"/>
  <c r="C14" i="1"/>
  <c r="B14" i="1"/>
  <c r="C28" i="4" l="1"/>
  <c r="B28" i="1"/>
  <c r="E10" i="4"/>
  <c r="E50" i="4" s="1"/>
  <c r="F16" i="4"/>
  <c r="F39" i="4"/>
  <c r="F83" i="4" s="1"/>
  <c r="E117" i="4"/>
  <c r="F130" i="4"/>
  <c r="F10" i="4"/>
  <c r="F50" i="4" s="1"/>
  <c r="G32" i="4"/>
  <c r="G7" i="4"/>
  <c r="G106" i="4"/>
  <c r="F35" i="4"/>
  <c r="F73" i="4" s="1"/>
  <c r="E83" i="4"/>
  <c r="E56" i="4" l="1"/>
  <c r="E95" i="4"/>
  <c r="F85" i="4"/>
  <c r="E40" i="4"/>
  <c r="E84" i="4" s="1"/>
  <c r="E13" i="4"/>
  <c r="E14" i="4" s="1"/>
  <c r="F40" i="4"/>
  <c r="F13" i="4"/>
  <c r="F19" i="4" s="1"/>
  <c r="F30" i="4" s="1"/>
  <c r="G10" i="4"/>
  <c r="G50" i="4" s="1"/>
  <c r="G39" i="4"/>
  <c r="G83" i="4" s="1"/>
  <c r="F117" i="4"/>
  <c r="F95" i="4" s="1"/>
  <c r="G130" i="4"/>
  <c r="E125" i="4"/>
  <c r="G91" i="4"/>
  <c r="E110" i="4"/>
  <c r="H7" i="4"/>
  <c r="H32" i="4"/>
  <c r="H106" i="4"/>
  <c r="G35" i="4"/>
  <c r="G73" i="4" s="1"/>
  <c r="G16" i="4"/>
  <c r="F14" i="4" l="1"/>
  <c r="E19" i="4"/>
  <c r="E30" i="4" s="1"/>
  <c r="G40" i="4"/>
  <c r="G84" i="4" s="1"/>
  <c r="G13" i="4"/>
  <c r="G14" i="4" s="1"/>
  <c r="E85" i="4"/>
  <c r="F125" i="4"/>
  <c r="F56" i="4"/>
  <c r="F84" i="4"/>
  <c r="F110" i="4"/>
  <c r="H130" i="4"/>
  <c r="G117" i="4"/>
  <c r="G95" i="4" s="1"/>
  <c r="H91" i="4"/>
  <c r="I32" i="4"/>
  <c r="I7" i="4"/>
  <c r="H39" i="4"/>
  <c r="H10" i="4"/>
  <c r="H50" i="4" s="1"/>
  <c r="I106" i="4"/>
  <c r="H35" i="4"/>
  <c r="H73" i="4" s="1"/>
  <c r="G85" i="4"/>
  <c r="H16" i="4"/>
  <c r="G19" i="4" l="1"/>
  <c r="G30" i="4" s="1"/>
  <c r="I16" i="4"/>
  <c r="G125" i="4"/>
  <c r="G56" i="4"/>
  <c r="G110" i="4"/>
  <c r="H117" i="4"/>
  <c r="H95" i="4" s="1"/>
  <c r="I130" i="4"/>
  <c r="I91" i="4"/>
  <c r="H83" i="4"/>
  <c r="H13" i="4"/>
  <c r="H14" i="4" s="1"/>
  <c r="H85" i="4"/>
  <c r="H40" i="4"/>
  <c r="I10" i="4"/>
  <c r="I39" i="4"/>
  <c r="I83" i="4" s="1"/>
  <c r="I35" i="4"/>
  <c r="I73" i="4" s="1"/>
  <c r="I13" i="4" l="1"/>
  <c r="I14" i="4" s="1"/>
  <c r="I50" i="4"/>
  <c r="I85" i="4" s="1"/>
  <c r="H125" i="4"/>
  <c r="H56" i="4"/>
  <c r="H110" i="4"/>
  <c r="I117" i="4"/>
  <c r="I95" i="4" s="1"/>
  <c r="I40" i="4"/>
  <c r="I84" i="4" s="1"/>
  <c r="H84" i="4"/>
  <c r="H19" i="4"/>
  <c r="H30" i="4" s="1"/>
  <c r="I19" i="4"/>
  <c r="I30" i="4" s="1"/>
  <c r="I125" i="4" l="1"/>
  <c r="I56" i="4"/>
  <c r="I110" i="4"/>
  <c r="B40" i="2" l="1"/>
  <c r="B41" i="2" s="1"/>
  <c r="C60" i="4"/>
  <c r="C63" i="4" l="1"/>
  <c r="C65" i="4" s="1"/>
  <c r="C66" i="4" s="1"/>
  <c r="C33" i="1"/>
  <c r="D45" i="4"/>
  <c r="E132" i="4" s="1"/>
  <c r="D31" i="4"/>
  <c r="D33" i="4" s="1"/>
  <c r="D136" i="4"/>
  <c r="H136" i="4" s="1"/>
  <c r="H135" i="4" s="1"/>
  <c r="E136" i="4"/>
  <c r="E135" i="4" s="1"/>
  <c r="F136" i="4"/>
  <c r="F135" i="4" s="1"/>
  <c r="G136" i="4"/>
  <c r="G135" i="4" s="1"/>
  <c r="I136" i="4" l="1"/>
  <c r="I135" i="4" s="1"/>
  <c r="I31" i="4" s="1"/>
  <c r="I33" i="4" s="1"/>
  <c r="G31" i="4"/>
  <c r="G33" i="4" s="1"/>
  <c r="G79" i="4"/>
  <c r="E31" i="4"/>
  <c r="E33" i="4" s="1"/>
  <c r="E79" i="4"/>
  <c r="E138" i="4"/>
  <c r="H31" i="4"/>
  <c r="H33" i="4" s="1"/>
  <c r="H79" i="4"/>
  <c r="F31" i="4"/>
  <c r="F33" i="4" s="1"/>
  <c r="F79" i="4"/>
  <c r="I79" i="4" l="1"/>
  <c r="E45" i="4"/>
  <c r="F132" i="4"/>
  <c r="C23" i="1"/>
  <c r="C28" i="1" s="1"/>
  <c r="D21" i="4"/>
  <c r="D23" i="4" s="1"/>
  <c r="D25" i="4"/>
  <c r="C14" i="2"/>
  <c r="C19" i="2" s="1"/>
  <c r="D38" i="4"/>
  <c r="E108" i="4" s="1"/>
  <c r="C27" i="2"/>
  <c r="C32" i="2" s="1"/>
  <c r="D51" i="4"/>
  <c r="D53" i="4" s="1"/>
  <c r="D58" i="4" s="1"/>
  <c r="D113" i="4"/>
  <c r="C38" i="2"/>
  <c r="D62" i="4"/>
  <c r="D63" i="4" s="1"/>
  <c r="C40" i="2" l="1"/>
  <c r="C41" i="2" s="1"/>
  <c r="F138" i="4"/>
  <c r="D65" i="4"/>
  <c r="D28" i="4"/>
  <c r="E99" i="4"/>
  <c r="D42" i="4"/>
  <c r="D47" i="4" s="1"/>
  <c r="D66" i="4" s="1"/>
  <c r="F45" i="4" l="1"/>
  <c r="G132" i="4"/>
  <c r="G138" i="4" l="1"/>
  <c r="G45" i="4" l="1"/>
  <c r="H132" i="4"/>
  <c r="H138" i="4" s="1"/>
  <c r="I132" i="4" l="1"/>
  <c r="I138" i="4" s="1"/>
  <c r="I45" i="4" s="1"/>
  <c r="H45" i="4"/>
  <c r="Q56" i="16"/>
  <c r="D56" i="16" s="1"/>
  <c r="Q57" i="16" l="1"/>
  <c r="D57" i="16"/>
  <c r="D129" i="16"/>
  <c r="E129" i="16" s="1"/>
  <c r="F129" i="16" l="1"/>
  <c r="G129" i="16" l="1"/>
  <c r="H129" i="16" l="1"/>
  <c r="I129" i="16" l="1"/>
  <c r="N42" i="16"/>
  <c r="Q42" i="16" s="1"/>
  <c r="Q60" i="16"/>
  <c r="Q63" i="16" s="1"/>
  <c r="Q70" i="16" s="1"/>
  <c r="D60" i="16" l="1"/>
  <c r="Q46" i="16"/>
  <c r="Q51" i="16" s="1"/>
  <c r="Q71" i="16" s="1"/>
  <c r="D42" i="16"/>
  <c r="D63" i="16" l="1"/>
  <c r="D70" i="16" s="1"/>
  <c r="D128" i="16"/>
  <c r="E105" i="16"/>
  <c r="E116" i="16"/>
  <c r="D46" i="16"/>
  <c r="D51" i="16" s="1"/>
  <c r="D71" i="16" s="1"/>
  <c r="E128" i="16" l="1"/>
  <c r="E60" i="16" l="1"/>
  <c r="F128" i="16"/>
  <c r="E100" i="16"/>
  <c r="E118" i="16" s="1"/>
  <c r="F132" i="16"/>
  <c r="E132" i="16"/>
  <c r="F60" i="16" l="1"/>
  <c r="F100" i="16"/>
  <c r="F118" i="16" s="1"/>
  <c r="G128" i="16"/>
  <c r="G132" i="16"/>
  <c r="G60" i="16" l="1"/>
  <c r="G100" i="16"/>
  <c r="G118" i="16" s="1"/>
  <c r="H128" i="16"/>
  <c r="H132" i="16" s="1"/>
  <c r="I128" i="16" l="1"/>
  <c r="H60" i="16"/>
  <c r="H100" i="16"/>
  <c r="H118" i="16" s="1"/>
  <c r="I60" i="16" l="1"/>
  <c r="I100" i="16"/>
  <c r="I118" i="16" s="1"/>
  <c r="I132" i="16"/>
  <c r="E25" i="18"/>
  <c r="F25" i="18"/>
  <c r="G25" i="18"/>
  <c r="H25" i="18"/>
  <c r="I25" i="18"/>
  <c r="E27" i="18"/>
  <c r="F27" i="18"/>
  <c r="G27" i="18"/>
  <c r="H27" i="18"/>
  <c r="I27" i="18"/>
  <c r="E29" i="18"/>
  <c r="F29" i="18"/>
  <c r="G29" i="18"/>
  <c r="H29" i="18"/>
  <c r="I29" i="18"/>
  <c r="E32" i="18"/>
  <c r="F32" i="18"/>
  <c r="G32" i="18"/>
  <c r="H32" i="18"/>
  <c r="I32" i="18"/>
  <c r="E42" i="18"/>
  <c r="F42" i="18"/>
  <c r="G42" i="18"/>
  <c r="H42" i="18"/>
  <c r="I42" i="18"/>
  <c r="E46" i="18"/>
  <c r="F46" i="18"/>
  <c r="G46" i="18"/>
  <c r="H46" i="18"/>
  <c r="I46" i="18"/>
  <c r="E52" i="18"/>
  <c r="F52" i="18"/>
  <c r="G52" i="18"/>
  <c r="H52" i="18"/>
  <c r="I52" i="18"/>
  <c r="E56" i="18"/>
  <c r="F56" i="18"/>
  <c r="G56" i="18"/>
  <c r="H56" i="18"/>
  <c r="I56" i="18"/>
  <c r="E58" i="18"/>
  <c r="F58" i="18"/>
  <c r="G58" i="18"/>
  <c r="H58" i="18"/>
  <c r="I58" i="18"/>
  <c r="E64" i="18"/>
  <c r="F64" i="18"/>
  <c r="G64" i="18"/>
  <c r="H64" i="18"/>
  <c r="I64" i="18"/>
  <c r="E68" i="18"/>
  <c r="F68" i="18"/>
  <c r="G68" i="18"/>
  <c r="H68" i="18"/>
  <c r="I68" i="18"/>
  <c r="E69" i="18"/>
  <c r="F69" i="18"/>
  <c r="G69" i="18"/>
  <c r="H69" i="18"/>
  <c r="I69" i="18"/>
  <c r="E71" i="18"/>
  <c r="F71" i="18"/>
  <c r="G71" i="18"/>
  <c r="H71" i="18"/>
  <c r="I71" i="18"/>
  <c r="E72" i="18"/>
  <c r="F72" i="18"/>
  <c r="G72" i="18"/>
  <c r="H72" i="18"/>
  <c r="I72" i="18"/>
  <c r="E82" i="18"/>
  <c r="F82" i="18"/>
  <c r="G82" i="18"/>
  <c r="H82" i="18"/>
  <c r="I82" i="18"/>
  <c r="E93" i="18"/>
  <c r="F93" i="18"/>
  <c r="G93" i="18"/>
  <c r="H93" i="18"/>
  <c r="I93" i="18"/>
  <c r="E100" i="18"/>
  <c r="F100" i="18"/>
  <c r="G100" i="18"/>
  <c r="H100" i="18"/>
  <c r="I100" i="18"/>
  <c r="E103" i="18"/>
  <c r="F103" i="18"/>
  <c r="G103" i="18"/>
  <c r="H103" i="18"/>
  <c r="I103" i="18"/>
  <c r="E105" i="18"/>
  <c r="F105" i="18"/>
  <c r="G105" i="18"/>
  <c r="H105" i="18"/>
  <c r="I105" i="18"/>
  <c r="F106" i="18"/>
  <c r="G106" i="18"/>
  <c r="H106" i="18"/>
  <c r="I106" i="18"/>
  <c r="E107" i="18"/>
  <c r="F107" i="18"/>
  <c r="G107" i="18"/>
  <c r="H107" i="18"/>
  <c r="I107" i="18"/>
  <c r="F117" i="18"/>
  <c r="G117" i="18"/>
  <c r="H117" i="18"/>
  <c r="I117" i="18"/>
  <c r="E118" i="18"/>
  <c r="F118" i="18"/>
  <c r="G118" i="18"/>
  <c r="H118" i="18"/>
  <c r="I118" i="18"/>
  <c r="E121" i="18"/>
  <c r="F121" i="18"/>
  <c r="G121" i="18"/>
  <c r="H121" i="18"/>
  <c r="I121" i="18"/>
  <c r="E122" i="18"/>
  <c r="F122" i="18"/>
  <c r="G122" i="18"/>
  <c r="H122" i="18"/>
  <c r="I122" i="18"/>
  <c r="E125" i="18"/>
  <c r="F125" i="18"/>
  <c r="G125" i="18"/>
  <c r="H125" i="18"/>
  <c r="I125" i="18"/>
  <c r="E145" i="18"/>
  <c r="F145" i="18"/>
  <c r="G145" i="18"/>
  <c r="H145" i="18"/>
  <c r="I145" i="18"/>
  <c r="E25" i="16"/>
  <c r="F25" i="16"/>
  <c r="G25" i="16"/>
  <c r="H25" i="16"/>
  <c r="I25" i="16"/>
  <c r="E27" i="16"/>
  <c r="F27" i="16"/>
  <c r="G27" i="16"/>
  <c r="H27" i="16"/>
  <c r="I27" i="16"/>
  <c r="E29" i="16"/>
  <c r="F29" i="16"/>
  <c r="G29" i="16"/>
  <c r="H29" i="16"/>
  <c r="I29" i="16"/>
  <c r="E32" i="16"/>
  <c r="F32" i="16"/>
  <c r="G32" i="16"/>
  <c r="H32" i="16"/>
  <c r="I32" i="16"/>
  <c r="E42" i="16"/>
  <c r="F42" i="16"/>
  <c r="G42" i="16"/>
  <c r="H42" i="16"/>
  <c r="I42" i="16"/>
  <c r="E46" i="16"/>
  <c r="F46" i="16"/>
  <c r="G46" i="16"/>
  <c r="H46" i="16"/>
  <c r="I46" i="16"/>
  <c r="E51" i="16"/>
  <c r="F51" i="16"/>
  <c r="G51" i="16"/>
  <c r="H51" i="16"/>
  <c r="I51" i="16"/>
  <c r="E55" i="16"/>
  <c r="F55" i="16"/>
  <c r="G55" i="16"/>
  <c r="H55" i="16"/>
  <c r="I55" i="16"/>
  <c r="E57" i="16"/>
  <c r="F57" i="16"/>
  <c r="G57" i="16"/>
  <c r="H57" i="16"/>
  <c r="I57" i="16"/>
  <c r="E63" i="16"/>
  <c r="F63" i="16"/>
  <c r="G63" i="16"/>
  <c r="H63" i="16"/>
  <c r="I63" i="16"/>
  <c r="E67" i="16"/>
  <c r="F67" i="16"/>
  <c r="G67" i="16"/>
  <c r="H67" i="16"/>
  <c r="I67" i="16"/>
  <c r="E68" i="16"/>
  <c r="F68" i="16"/>
  <c r="G68" i="16"/>
  <c r="H68" i="16"/>
  <c r="I68" i="16"/>
  <c r="E70" i="16"/>
  <c r="F70" i="16"/>
  <c r="G70" i="16"/>
  <c r="H70" i="16"/>
  <c r="I70" i="16"/>
  <c r="E71" i="16"/>
  <c r="F71" i="16"/>
  <c r="G71" i="16"/>
  <c r="H71" i="16"/>
  <c r="I71" i="16"/>
  <c r="E81" i="16"/>
  <c r="F81" i="16"/>
  <c r="G81" i="16"/>
  <c r="H81" i="16"/>
  <c r="I81" i="16"/>
  <c r="E92" i="16"/>
  <c r="F92" i="16"/>
  <c r="G92" i="16"/>
  <c r="H92" i="16"/>
  <c r="I92" i="16"/>
  <c r="E99" i="16"/>
  <c r="F99" i="16"/>
  <c r="G99" i="16"/>
  <c r="H99" i="16"/>
  <c r="I99" i="16"/>
  <c r="E102" i="16"/>
  <c r="F102" i="16"/>
  <c r="G102" i="16"/>
  <c r="H102" i="16"/>
  <c r="I102" i="16"/>
  <c r="E104" i="16"/>
  <c r="F104" i="16"/>
  <c r="G104" i="16"/>
  <c r="H104" i="16"/>
  <c r="I104" i="16"/>
  <c r="F105" i="16"/>
  <c r="G105" i="16"/>
  <c r="H105" i="16"/>
  <c r="I105" i="16"/>
  <c r="E106" i="16"/>
  <c r="F106" i="16"/>
  <c r="G106" i="16"/>
  <c r="H106" i="16"/>
  <c r="I106" i="16"/>
  <c r="F116" i="16"/>
  <c r="G116" i="16"/>
  <c r="H116" i="16"/>
  <c r="I116" i="16"/>
  <c r="E117" i="16"/>
  <c r="F117" i="16"/>
  <c r="G117" i="16"/>
  <c r="H117" i="16"/>
  <c r="I117" i="16"/>
  <c r="E120" i="16"/>
  <c r="F120" i="16"/>
  <c r="G120" i="16"/>
  <c r="H120" i="16"/>
  <c r="I120" i="16"/>
  <c r="E121" i="16"/>
  <c r="F121" i="16"/>
  <c r="G121" i="16"/>
  <c r="H121" i="16"/>
  <c r="I121" i="16"/>
  <c r="E124" i="16"/>
  <c r="F124" i="16"/>
  <c r="G124" i="16"/>
  <c r="H124" i="16"/>
  <c r="I124" i="16"/>
  <c r="E144" i="16"/>
  <c r="F144" i="16"/>
  <c r="G144" i="16"/>
  <c r="H144" i="16"/>
  <c r="I144" i="16"/>
  <c r="E21" i="17"/>
  <c r="F21" i="17"/>
  <c r="G21" i="17"/>
  <c r="H21" i="17"/>
  <c r="I21" i="17"/>
  <c r="E23" i="17"/>
  <c r="F23" i="17"/>
  <c r="G23" i="17"/>
  <c r="H23" i="17"/>
  <c r="I23" i="17"/>
  <c r="E25" i="17"/>
  <c r="F25" i="17"/>
  <c r="G25" i="17"/>
  <c r="H25" i="17"/>
  <c r="I25" i="17"/>
  <c r="E28" i="17"/>
  <c r="F28" i="17"/>
  <c r="G28" i="17"/>
  <c r="H28" i="17"/>
  <c r="I28" i="17"/>
  <c r="E38" i="17"/>
  <c r="F38" i="17"/>
  <c r="G38" i="17"/>
  <c r="H38" i="17"/>
  <c r="I38" i="17"/>
  <c r="E42" i="17"/>
  <c r="F42" i="17"/>
  <c r="G42" i="17"/>
  <c r="H42" i="17"/>
  <c r="I42" i="17"/>
  <c r="E47" i="17"/>
  <c r="F47" i="17"/>
  <c r="G47" i="17"/>
  <c r="H47" i="17"/>
  <c r="I47" i="17"/>
  <c r="E51" i="17"/>
  <c r="F51" i="17"/>
  <c r="G51" i="17"/>
  <c r="H51" i="17"/>
  <c r="I51" i="17"/>
  <c r="E53" i="17"/>
  <c r="F53" i="17"/>
  <c r="G53" i="17"/>
  <c r="H53" i="17"/>
  <c r="I53" i="17"/>
  <c r="E59" i="17"/>
  <c r="F59" i="17"/>
  <c r="G59" i="17"/>
  <c r="H59" i="17"/>
  <c r="I59" i="17"/>
  <c r="E63" i="17"/>
  <c r="F63" i="17"/>
  <c r="G63" i="17"/>
  <c r="H63" i="17"/>
  <c r="I63" i="17"/>
  <c r="E64" i="17"/>
  <c r="F64" i="17"/>
  <c r="G64" i="17"/>
  <c r="H64" i="17"/>
  <c r="I64" i="17"/>
  <c r="E66" i="17"/>
  <c r="F66" i="17"/>
  <c r="G66" i="17"/>
  <c r="H66" i="17"/>
  <c r="I66" i="17"/>
  <c r="E67" i="17"/>
  <c r="F67" i="17"/>
  <c r="G67" i="17"/>
  <c r="H67" i="17"/>
  <c r="I67" i="17"/>
  <c r="E77" i="17"/>
  <c r="F77" i="17"/>
  <c r="G77" i="17"/>
  <c r="H77" i="17"/>
  <c r="I77" i="17"/>
  <c r="E88" i="17"/>
  <c r="F88" i="17"/>
  <c r="G88" i="17"/>
  <c r="H88" i="17"/>
  <c r="I88" i="17"/>
  <c r="E95" i="17"/>
  <c r="F95" i="17"/>
  <c r="G95" i="17"/>
  <c r="H95" i="17"/>
  <c r="I95" i="17"/>
  <c r="E98" i="17"/>
  <c r="F98" i="17"/>
  <c r="G98" i="17"/>
  <c r="H98" i="17"/>
  <c r="I98" i="17"/>
  <c r="E100" i="17"/>
  <c r="F100" i="17"/>
  <c r="G100" i="17"/>
  <c r="H100" i="17"/>
  <c r="I100" i="17"/>
  <c r="F101" i="17"/>
  <c r="G101" i="17"/>
  <c r="H101" i="17"/>
  <c r="I101" i="17"/>
  <c r="E102" i="17"/>
  <c r="F102" i="17"/>
  <c r="G102" i="17"/>
  <c r="H102" i="17"/>
  <c r="I102" i="17"/>
  <c r="F112" i="17"/>
  <c r="G112" i="17"/>
  <c r="H112" i="17"/>
  <c r="I112" i="17"/>
  <c r="E113" i="17"/>
  <c r="F113" i="17"/>
  <c r="G113" i="17"/>
  <c r="H113" i="17"/>
  <c r="I113" i="17"/>
  <c r="E116" i="17"/>
  <c r="F116" i="17"/>
  <c r="G116" i="17"/>
  <c r="H116" i="17"/>
  <c r="I116" i="17"/>
  <c r="E117" i="17"/>
  <c r="F117" i="17"/>
  <c r="G117" i="17"/>
  <c r="H117" i="17"/>
  <c r="I117" i="17"/>
  <c r="E120" i="17"/>
  <c r="F120" i="17"/>
  <c r="G120" i="17"/>
  <c r="H120" i="17"/>
  <c r="I120" i="17"/>
  <c r="E140" i="17"/>
  <c r="F140" i="17"/>
  <c r="G140" i="17"/>
  <c r="H140" i="17"/>
  <c r="I140" i="17"/>
  <c r="E21" i="14"/>
  <c r="F21" i="14"/>
  <c r="G21" i="14"/>
  <c r="H21" i="14"/>
  <c r="I21" i="14"/>
  <c r="E23" i="14"/>
  <c r="F23" i="14"/>
  <c r="G23" i="14"/>
  <c r="H23" i="14"/>
  <c r="I23" i="14"/>
  <c r="E25" i="14"/>
  <c r="F25" i="14"/>
  <c r="G25" i="14"/>
  <c r="H25" i="14"/>
  <c r="I25" i="14"/>
  <c r="E28" i="14"/>
  <c r="F28" i="14"/>
  <c r="G28" i="14"/>
  <c r="H28" i="14"/>
  <c r="I28" i="14"/>
  <c r="E38" i="14"/>
  <c r="F38" i="14"/>
  <c r="G38" i="14"/>
  <c r="H38" i="14"/>
  <c r="I38" i="14"/>
  <c r="E42" i="14"/>
  <c r="F42" i="14"/>
  <c r="G42" i="14"/>
  <c r="H42" i="14"/>
  <c r="I42" i="14"/>
  <c r="E47" i="14"/>
  <c r="F47" i="14"/>
  <c r="G47" i="14"/>
  <c r="H47" i="14"/>
  <c r="I47" i="14"/>
  <c r="E51" i="14"/>
  <c r="F51" i="14"/>
  <c r="G51" i="14"/>
  <c r="H51" i="14"/>
  <c r="I51" i="14"/>
  <c r="E53" i="14"/>
  <c r="F53" i="14"/>
  <c r="G53" i="14"/>
  <c r="H53" i="14"/>
  <c r="I53" i="14"/>
  <c r="E59" i="14"/>
  <c r="F59" i="14"/>
  <c r="G59" i="14"/>
  <c r="H59" i="14"/>
  <c r="I59" i="14"/>
  <c r="E63" i="14"/>
  <c r="F63" i="14"/>
  <c r="G63" i="14"/>
  <c r="H63" i="14"/>
  <c r="I63" i="14"/>
  <c r="E64" i="14"/>
  <c r="F64" i="14"/>
  <c r="G64" i="14"/>
  <c r="H64" i="14"/>
  <c r="I64" i="14"/>
  <c r="E66" i="14"/>
  <c r="F66" i="14"/>
  <c r="G66" i="14"/>
  <c r="H66" i="14"/>
  <c r="I66" i="14"/>
  <c r="E67" i="14"/>
  <c r="F67" i="14"/>
  <c r="G67" i="14"/>
  <c r="H67" i="14"/>
  <c r="I67" i="14"/>
  <c r="E77" i="14"/>
  <c r="F77" i="14"/>
  <c r="G77" i="14"/>
  <c r="H77" i="14"/>
  <c r="I77" i="14"/>
  <c r="E88" i="14"/>
  <c r="F88" i="14"/>
  <c r="G88" i="14"/>
  <c r="H88" i="14"/>
  <c r="I88" i="14"/>
  <c r="E95" i="14"/>
  <c r="F95" i="14"/>
  <c r="G95" i="14"/>
  <c r="H95" i="14"/>
  <c r="I95" i="14"/>
  <c r="E98" i="14"/>
  <c r="F98" i="14"/>
  <c r="G98" i="14"/>
  <c r="H98" i="14"/>
  <c r="I98" i="14"/>
  <c r="E100" i="14"/>
  <c r="F100" i="14"/>
  <c r="G100" i="14"/>
  <c r="H100" i="14"/>
  <c r="I100" i="14"/>
  <c r="F101" i="14"/>
  <c r="G101" i="14"/>
  <c r="H101" i="14"/>
  <c r="I101" i="14"/>
  <c r="E102" i="14"/>
  <c r="F102" i="14"/>
  <c r="G102" i="14"/>
  <c r="H102" i="14"/>
  <c r="I102" i="14"/>
  <c r="F112" i="14"/>
  <c r="G112" i="14"/>
  <c r="H112" i="14"/>
  <c r="I112" i="14"/>
  <c r="E113" i="14"/>
  <c r="F113" i="14"/>
  <c r="G113" i="14"/>
  <c r="H113" i="14"/>
  <c r="I113" i="14"/>
  <c r="E116" i="14"/>
  <c r="F116" i="14"/>
  <c r="G116" i="14"/>
  <c r="H116" i="14"/>
  <c r="I116" i="14"/>
  <c r="E117" i="14"/>
  <c r="F117" i="14"/>
  <c r="G117" i="14"/>
  <c r="H117" i="14"/>
  <c r="I117" i="14"/>
  <c r="E120" i="14"/>
  <c r="F120" i="14"/>
  <c r="G120" i="14"/>
  <c r="H120" i="14"/>
  <c r="I120" i="14"/>
  <c r="E140" i="14"/>
  <c r="F140" i="14"/>
  <c r="G140" i="14"/>
  <c r="H140" i="14"/>
  <c r="I140" i="14"/>
  <c r="E21" i="4"/>
  <c r="F21" i="4"/>
  <c r="G21" i="4"/>
  <c r="H21" i="4"/>
  <c r="I21" i="4"/>
  <c r="E23" i="4"/>
  <c r="F23" i="4"/>
  <c r="G23" i="4"/>
  <c r="H23" i="4"/>
  <c r="I23" i="4"/>
  <c r="E25" i="4"/>
  <c r="F25" i="4"/>
  <c r="G25" i="4"/>
  <c r="H25" i="4"/>
  <c r="I25" i="4"/>
  <c r="E28" i="4"/>
  <c r="F28" i="4"/>
  <c r="G28" i="4"/>
  <c r="H28" i="4"/>
  <c r="I28" i="4"/>
  <c r="E38" i="4"/>
  <c r="F38" i="4"/>
  <c r="G38" i="4"/>
  <c r="H38" i="4"/>
  <c r="I38" i="4"/>
  <c r="E42" i="4"/>
  <c r="F42" i="4"/>
  <c r="G42" i="4"/>
  <c r="H42" i="4"/>
  <c r="I42" i="4"/>
  <c r="E47" i="4"/>
  <c r="F47" i="4"/>
  <c r="G47" i="4"/>
  <c r="H47" i="4"/>
  <c r="I47" i="4"/>
  <c r="E51" i="4"/>
  <c r="F51" i="4"/>
  <c r="G51" i="4"/>
  <c r="H51" i="4"/>
  <c r="I51" i="4"/>
  <c r="E53" i="4"/>
  <c r="F53" i="4"/>
  <c r="G53" i="4"/>
  <c r="H53" i="4"/>
  <c r="I53" i="4"/>
  <c r="E58" i="4"/>
  <c r="F58" i="4"/>
  <c r="G58" i="4"/>
  <c r="H58" i="4"/>
  <c r="I58" i="4"/>
  <c r="E62" i="4"/>
  <c r="F62" i="4"/>
  <c r="G62" i="4"/>
  <c r="H62" i="4"/>
  <c r="I62" i="4"/>
  <c r="E63" i="4"/>
  <c r="F63" i="4"/>
  <c r="G63" i="4"/>
  <c r="H63" i="4"/>
  <c r="I63" i="4"/>
  <c r="E65" i="4"/>
  <c r="F65" i="4"/>
  <c r="G65" i="4"/>
  <c r="H65" i="4"/>
  <c r="I65" i="4"/>
  <c r="E66" i="4"/>
  <c r="F66" i="4"/>
  <c r="G66" i="4"/>
  <c r="H66" i="4"/>
  <c r="I66" i="4"/>
  <c r="E76" i="4"/>
  <c r="F76" i="4"/>
  <c r="G76" i="4"/>
  <c r="H76" i="4"/>
  <c r="I76" i="4"/>
  <c r="E87" i="4"/>
  <c r="F87" i="4"/>
  <c r="G87" i="4"/>
  <c r="H87" i="4"/>
  <c r="I87" i="4"/>
  <c r="E94" i="4"/>
  <c r="F94" i="4"/>
  <c r="G94" i="4"/>
  <c r="H94" i="4"/>
  <c r="I94" i="4"/>
  <c r="E96" i="4"/>
  <c r="F96" i="4"/>
  <c r="G96" i="4"/>
  <c r="H96" i="4"/>
  <c r="I96" i="4"/>
  <c r="E98" i="4"/>
  <c r="F98" i="4"/>
  <c r="G98" i="4"/>
  <c r="H98" i="4"/>
  <c r="I98" i="4"/>
  <c r="F99" i="4"/>
  <c r="G99" i="4"/>
  <c r="H99" i="4"/>
  <c r="I99" i="4"/>
  <c r="E100" i="4"/>
  <c r="F100" i="4"/>
  <c r="G100" i="4"/>
  <c r="H100" i="4"/>
  <c r="I100" i="4"/>
  <c r="F108" i="4"/>
  <c r="G108" i="4"/>
  <c r="H108" i="4"/>
  <c r="I108" i="4"/>
  <c r="E109" i="4"/>
  <c r="F109" i="4"/>
  <c r="G109" i="4"/>
  <c r="H109" i="4"/>
  <c r="I109" i="4"/>
  <c r="E112" i="4"/>
  <c r="F112" i="4"/>
  <c r="G112" i="4"/>
  <c r="H112" i="4"/>
  <c r="I112" i="4"/>
  <c r="E113" i="4"/>
  <c r="F113" i="4"/>
  <c r="G113" i="4"/>
  <c r="H113" i="4"/>
  <c r="I113" i="4"/>
  <c r="E126" i="4"/>
  <c r="F126" i="4"/>
  <c r="G126" i="4"/>
  <c r="H126" i="4"/>
  <c r="I126" i="4"/>
  <c r="E128" i="4"/>
  <c r="F128" i="4"/>
  <c r="G128" i="4"/>
  <c r="H128" i="4"/>
  <c r="I128" i="4"/>
</calcChain>
</file>

<file path=xl/sharedStrings.xml><?xml version="1.0" encoding="utf-8"?>
<sst xmlns="http://schemas.openxmlformats.org/spreadsheetml/2006/main" count="791" uniqueCount="152">
  <si>
    <t>Growth (%)</t>
  </si>
  <si>
    <t>% of Sales</t>
  </si>
  <si>
    <t>Gross Profit</t>
  </si>
  <si>
    <t>Interest Expense</t>
  </si>
  <si>
    <t>Pretax Income</t>
  </si>
  <si>
    <t>Income Tax Expense</t>
  </si>
  <si>
    <t>Tax Rate</t>
  </si>
  <si>
    <t>Net Income</t>
  </si>
  <si>
    <t>EBITDA</t>
  </si>
  <si>
    <t>Current Assets</t>
  </si>
  <si>
    <t>Cash</t>
  </si>
  <si>
    <t>Accounts Receivable</t>
  </si>
  <si>
    <t>Inventory</t>
  </si>
  <si>
    <t>Total Current Assets</t>
  </si>
  <si>
    <t>TOTAL ASSETS</t>
  </si>
  <si>
    <t>LIABILITIES</t>
  </si>
  <si>
    <t>Current Liabilities</t>
  </si>
  <si>
    <t>Long Term Liabilities</t>
  </si>
  <si>
    <t>TOTAL LIABILITIES</t>
  </si>
  <si>
    <t>EQUITY</t>
  </si>
  <si>
    <t>TOTAL EQUITY</t>
  </si>
  <si>
    <t>TOTAL LIABILITIES &amp; EQUITY</t>
  </si>
  <si>
    <t>Check</t>
  </si>
  <si>
    <t>BALANCE SHEET ASSUMPTIONS</t>
  </si>
  <si>
    <t>AR Days</t>
  </si>
  <si>
    <t>AP Days</t>
  </si>
  <si>
    <t>Add Back Non-Cash Items</t>
  </si>
  <si>
    <t>Changes in Working Capital</t>
  </si>
  <si>
    <t>Net Cash Flow</t>
  </si>
  <si>
    <t>Beginning Cash Balance</t>
  </si>
  <si>
    <t>Ending Cash Balance</t>
  </si>
  <si>
    <t>Revenue</t>
  </si>
  <si>
    <t>Operating Income (EBIT)</t>
  </si>
  <si>
    <t>Accounts Payable</t>
  </si>
  <si>
    <t>Cost of Goods Sold</t>
  </si>
  <si>
    <t>Total Current Liabilities</t>
  </si>
  <si>
    <t>Fixed Assets</t>
  </si>
  <si>
    <t>ASSETS</t>
  </si>
  <si>
    <t>Prepaid Expenses</t>
  </si>
  <si>
    <t>Current Maturities of Long Term Debt</t>
  </si>
  <si>
    <t>Long Term Debt, Net of Current Maturities</t>
  </si>
  <si>
    <t>CASH FLOW FROM OPERATING ACTIVITIES</t>
  </si>
  <si>
    <t>CASH FLOW FROM INVESTING ACTIVITIES</t>
  </si>
  <si>
    <t>Net Cash Provided by Operating Activities</t>
  </si>
  <si>
    <t>Net Cash Used in Investing Activities</t>
  </si>
  <si>
    <t>CASH FLOW FROM FINANCING ACTIVITIES</t>
  </si>
  <si>
    <t>NA</t>
  </si>
  <si>
    <t>NM</t>
  </si>
  <si>
    <t>Line of Credit</t>
  </si>
  <si>
    <t>PP&amp;E, Net of Accum. Depreciation</t>
  </si>
  <si>
    <t>INCOME STATEMENT</t>
  </si>
  <si>
    <t>BALANCE SHEET</t>
  </si>
  <si>
    <t>CASH FLOW STATEMENT</t>
  </si>
  <si>
    <t>Capital Expenditures - Purchase of PP&amp;E</t>
  </si>
  <si>
    <t>Long Term Debt</t>
  </si>
  <si>
    <t>DEBT SCHEDULE</t>
  </si>
  <si>
    <t>Cash Balance @ Beg of Year (End of Last Year)</t>
  </si>
  <si>
    <t>Plus: Free Cash Flow from Operations and Investing</t>
  </si>
  <si>
    <t>Less: Minimum Cash Balance</t>
  </si>
  <si>
    <t>Current Portion of Long Term Debt</t>
  </si>
  <si>
    <t>Debt</t>
  </si>
  <si>
    <t>Interest Rate on Long Term Debt</t>
  </si>
  <si>
    <t>Interest Rate on Line of Credit</t>
  </si>
  <si>
    <t>Interest Expense on Long Term Debt</t>
  </si>
  <si>
    <t>Interest Expense on Line of Credit</t>
  </si>
  <si>
    <t>Total Interest Expense</t>
  </si>
  <si>
    <t>Depreciation as % of Revenues</t>
  </si>
  <si>
    <t>PP&amp;E SCHEDULE</t>
  </si>
  <si>
    <t>Plus: Capital Expenditures</t>
  </si>
  <si>
    <t>Less: Depreciation</t>
  </si>
  <si>
    <t>Beg: PP&amp;E, Net of Accum. Depreciation</t>
  </si>
  <si>
    <t>End: PP&amp;E, Net of Accum. Depreciation</t>
  </si>
  <si>
    <t xml:space="preserve">Depreciation </t>
  </si>
  <si>
    <t>Amortization</t>
  </si>
  <si>
    <t>Company Name</t>
  </si>
  <si>
    <t>Integrated Financial Statements</t>
  </si>
  <si>
    <t>Supporting Schedules</t>
  </si>
  <si>
    <t>Balance Sheet</t>
  </si>
  <si>
    <t>Income Statement</t>
  </si>
  <si>
    <t>(000s)</t>
  </si>
  <si>
    <t>Inventory Days</t>
  </si>
  <si>
    <t>Operating Expenses (SG&amp;A)</t>
  </si>
  <si>
    <t>Retained Earnings</t>
  </si>
  <si>
    <t>Common Stock</t>
  </si>
  <si>
    <t>Additional Paid In Capital</t>
  </si>
  <si>
    <t>Net Cash Provided by (Used in) Fnce Activities</t>
  </si>
  <si>
    <t>Used To Project</t>
  </si>
  <si>
    <t>20X1</t>
  </si>
  <si>
    <t>20X2</t>
  </si>
  <si>
    <t>20X3</t>
  </si>
  <si>
    <t>20X4</t>
  </si>
  <si>
    <t>20X5</t>
  </si>
  <si>
    <t>20X6</t>
  </si>
  <si>
    <t>20X7</t>
  </si>
  <si>
    <t>Total Cash Available or (Required) from L.O.C.</t>
  </si>
  <si>
    <t>Historical</t>
  </si>
  <si>
    <t>Projected</t>
  </si>
  <si>
    <t>Plus: Free Cash Flow from Financing (BEFORE L.O.C.)</t>
  </si>
  <si>
    <t>Revolving Credit Facility (Line of Credit)</t>
  </si>
  <si>
    <t>x</t>
  </si>
  <si>
    <t>New Debt</t>
  </si>
  <si>
    <t>New Long Term Debt</t>
  </si>
  <si>
    <t>Interest Rate</t>
  </si>
  <si>
    <t>ASimpleModel.com</t>
  </si>
  <si>
    <t>LINK</t>
  </si>
  <si>
    <t>The information contained in this document has been made available on ASimpleModel.com and is subject to ASimpleModel.com’s Terms of Use.  This document is made available solely for general information purposes. ASimpleModel.com does not warrant the accuracy, completeness, or usefulness of this document.</t>
  </si>
  <si>
    <t>Three-Statement Model</t>
  </si>
  <si>
    <t>Adding a New Debt Schedule</t>
  </si>
  <si>
    <t>Historical Data: Income Statement</t>
  </si>
  <si>
    <t>Historical Data: Balance Sheet</t>
  </si>
  <si>
    <t>Three Statement Model</t>
  </si>
  <si>
    <t>Operating Income Net of Amortization (EBITA)</t>
  </si>
  <si>
    <t>Amortization (Financing Fee Only)</t>
  </si>
  <si>
    <t>Amortization (Financing Fee)</t>
  </si>
  <si>
    <t>Inputs</t>
  </si>
  <si>
    <t>Maturity</t>
  </si>
  <si>
    <t>Financing Fee ($)</t>
  </si>
  <si>
    <t>Financing Fee (%)</t>
  </si>
  <si>
    <t>New Debt Financing Fee Amortization</t>
  </si>
  <si>
    <t>Other Assets</t>
  </si>
  <si>
    <t>Capitalized Financing Fee</t>
  </si>
  <si>
    <t>Three Statement Model with New Debt Schedule (No Fnce Fee)</t>
  </si>
  <si>
    <t>Pre-Closing</t>
  </si>
  <si>
    <t>Post-Closing</t>
  </si>
  <si>
    <t>Oldco Debt</t>
  </si>
  <si>
    <t>Fnce Fees</t>
  </si>
  <si>
    <t>Balance Sheet Adjustments</t>
  </si>
  <si>
    <t>Beginning Balance</t>
  </si>
  <si>
    <t>Less: Scheduled Amortization</t>
  </si>
  <si>
    <t>Ending Balance</t>
  </si>
  <si>
    <t>Plus: Additions</t>
  </si>
  <si>
    <t>Capitalized Financing Fee: New Debt</t>
  </si>
  <si>
    <t>COMMENTS</t>
  </si>
  <si>
    <t>Three Statement Model Debt Recapitalization (No Fnce Fee)</t>
  </si>
  <si>
    <t>Step 1: Build new debt schedule.</t>
  </si>
  <si>
    <t>Step 2: Move historical balance sheet to column K.</t>
  </si>
  <si>
    <t>Step 3: Input Balance sheet adjustments.</t>
  </si>
  <si>
    <t>Step 4: Calculate post-closing balance sheet.</t>
  </si>
  <si>
    <t>Step 5: Link post-closing balance sheet to column D.</t>
  </si>
  <si>
    <t>Note: Keep entire sum under Long Term Liabilities for new debt raised.</t>
  </si>
  <si>
    <t>Per FAS ASU 2015-03: Financing fee now presented as direct deduction from the amount of the debt liability.</t>
  </si>
  <si>
    <t xml:space="preserve">FAS ASU 2015-03 requires amortization of debt issuance to be reported as interest expense. But this makes </t>
  </si>
  <si>
    <t>it difficult to work with the data in your model. Most financial models will not couple these two line items.</t>
  </si>
  <si>
    <t>(Note: This is not a change. Prior guidelines required the same treatment.)</t>
  </si>
  <si>
    <t>Note: Keep entire sum under Long Term Liabilities for new debt raised. This makes the data easier to work with.</t>
  </si>
  <si>
    <t>Three Statement Model Debt Recapitalization Fnce Fee (Modeling)</t>
  </si>
  <si>
    <t>Three Statement Model Debt Recapitalization Fnce Fee (FAS ASU 2015-03)</t>
  </si>
  <si>
    <t>The treatment of financing fees visible in the worksheet linked to item 6 above follows the approach used prior to April of 2015. In April of 2015 the FASB issued ASU 2015-03, which changed how debt issuance costs were accounted for. It was an attempt at simplification that in the opinion of this website created unnecessary complications from a financial modeling perspective. More detail is provided on this topic in the LBO Video Series at ASimpleModel.com.</t>
  </si>
  <si>
    <t>Recap.</t>
  </si>
  <si>
    <t>Recap</t>
  </si>
  <si>
    <t>New Long Term Debt: Balance Sheet Presentation</t>
  </si>
  <si>
    <t>Note: Keep entire sum for New Long Term Debt under Long Term Liabilities for new debt raised.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</si>
</sst>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_);[Red]\(#,##0.0\)"/>
    <numFmt numFmtId="166" formatCode="#,##0.0000_);[Red]\(#,##0.0000\)"/>
    <numFmt numFmtId="167" formatCode="0&quot; Yrs&quot;"/>
  </numFmts>
  <fonts count="33" x14ac:knownFonts="1">
    <font>
      <sz val="8"/>
      <color theme="1"/>
      <name val="Arial"/>
      <family val="2"/>
    </font>
    <font>
      <sz val="11"/>
      <color theme="1"/>
      <name val="Calibri"/>
      <family val="2"/>
      <scheme val="minor"/>
    </font>
    <font>
      <sz val="11"/>
      <color theme="1"/>
      <name val="Calibri"/>
      <family val="2"/>
      <scheme val="minor"/>
    </font>
    <font>
      <sz val="11"/>
      <color theme="1"/>
      <name val="Calibri"/>
      <family val="2"/>
      <scheme val="minor"/>
    </font>
    <font>
      <i/>
      <sz val="8"/>
      <color theme="1"/>
      <name val="Arial"/>
      <family val="2"/>
    </font>
    <font>
      <b/>
      <sz val="8"/>
      <color theme="1"/>
      <name val="Arial"/>
      <family val="2"/>
    </font>
    <font>
      <b/>
      <sz val="8"/>
      <name val="Arial"/>
      <family val="2"/>
    </font>
    <font>
      <sz val="8"/>
      <name val="Arial"/>
      <family val="2"/>
    </font>
    <font>
      <i/>
      <sz val="8"/>
      <name val="Arial"/>
      <family val="2"/>
    </font>
    <font>
      <b/>
      <sz val="8"/>
      <color theme="4"/>
      <name val="Arial"/>
      <family val="2"/>
    </font>
    <font>
      <sz val="8"/>
      <color theme="4"/>
      <name val="Arial"/>
      <family val="2"/>
    </font>
    <font>
      <i/>
      <sz val="7"/>
      <color theme="1"/>
      <name val="Arial"/>
      <family val="2"/>
    </font>
    <font>
      <sz val="7"/>
      <color theme="1"/>
      <name val="Arial"/>
      <family val="2"/>
    </font>
    <font>
      <b/>
      <sz val="7"/>
      <name val="Arial"/>
      <family val="2"/>
    </font>
    <font>
      <b/>
      <sz val="8"/>
      <color theme="0"/>
      <name val="Arial"/>
      <family val="2"/>
    </font>
    <font>
      <b/>
      <i/>
      <sz val="8"/>
      <color theme="1"/>
      <name val="Arial"/>
      <family val="2"/>
    </font>
    <font>
      <b/>
      <sz val="10"/>
      <color theme="1"/>
      <name val="Arial"/>
      <family val="2"/>
    </font>
    <font>
      <b/>
      <sz val="8"/>
      <color rgb="FF3333CC"/>
      <name val="Arial"/>
      <family val="2"/>
    </font>
    <font>
      <sz val="8"/>
      <color rgb="FF3333CC"/>
      <name val="Arial"/>
      <family val="2"/>
    </font>
    <font>
      <i/>
      <sz val="8"/>
      <color rgb="FF3333CC"/>
      <name val="Arial"/>
      <family val="2"/>
    </font>
    <font>
      <sz val="16"/>
      <name val="Arial"/>
      <family val="2"/>
    </font>
    <font>
      <b/>
      <sz val="14"/>
      <color theme="1"/>
      <name val="Arial"/>
      <family val="2"/>
    </font>
    <font>
      <b/>
      <sz val="10"/>
      <color rgb="FF3333CC"/>
      <name val="Arial"/>
      <family val="2"/>
    </font>
    <font>
      <i/>
      <sz val="7"/>
      <name val="Arial"/>
      <family val="2"/>
    </font>
    <font>
      <i/>
      <sz val="6"/>
      <color theme="1"/>
      <name val="Arial"/>
      <family val="2"/>
    </font>
    <font>
      <u/>
      <sz val="8"/>
      <color theme="10"/>
      <name val="Arial"/>
      <family val="2"/>
    </font>
    <font>
      <sz val="26"/>
      <color theme="3"/>
      <name val="Calibri"/>
      <family val="2"/>
      <scheme val="minor"/>
    </font>
    <font>
      <sz val="20"/>
      <color theme="3"/>
      <name val="Calibri"/>
      <family val="2"/>
      <scheme val="minor"/>
    </font>
    <font>
      <sz val="10"/>
      <color theme="3"/>
      <name val="Calibri"/>
      <family val="2"/>
      <scheme val="minor"/>
    </font>
    <font>
      <u/>
      <sz val="11"/>
      <color theme="10"/>
      <name val="Calibri"/>
      <family val="2"/>
      <scheme val="minor"/>
    </font>
    <font>
      <sz val="10"/>
      <color theme="1"/>
      <name val="Calibri"/>
      <family val="2"/>
      <scheme val="minor"/>
    </font>
    <font>
      <sz val="7"/>
      <color theme="0"/>
      <name val="Arial"/>
      <family val="2"/>
    </font>
    <font>
      <sz val="8"/>
      <color rgb="FF0033CC"/>
      <name val="Arial"/>
      <family val="2"/>
    </font>
  </fonts>
  <fills count="12">
    <fill>
      <patternFill patternType="none"/>
    </fill>
    <fill>
      <patternFill patternType="gray125"/>
    </fill>
    <fill>
      <patternFill patternType="solid">
        <fgColor theme="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5" tint="-0.249977111117893"/>
        <bgColor indexed="64"/>
      </patternFill>
    </fill>
    <fill>
      <patternFill patternType="lightUp"/>
    </fill>
  </fills>
  <borders count="7">
    <border>
      <left/>
      <right/>
      <top/>
      <bottom/>
      <diagonal/>
    </border>
    <border>
      <left/>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25" fillId="0" borderId="0" applyNumberFormat="0" applyFill="0" applyBorder="0" applyAlignment="0" applyProtection="0"/>
    <xf numFmtId="0" fontId="3" fillId="0" borderId="0"/>
    <xf numFmtId="0" fontId="29" fillId="0" borderId="0" applyNumberFormat="0" applyFill="0" applyBorder="0" applyAlignment="0" applyProtection="0"/>
  </cellStyleXfs>
  <cellXfs count="142">
    <xf numFmtId="0" fontId="0" fillId="0" borderId="0" xfId="0"/>
    <xf numFmtId="0" fontId="0" fillId="0" borderId="0" xfId="0" applyAlignment="1">
      <alignment horizontal="left" indent="1"/>
    </xf>
    <xf numFmtId="0" fontId="4" fillId="0" borderId="0" xfId="0" applyFont="1" applyAlignment="1">
      <alignment horizontal="left" indent="1"/>
    </xf>
    <xf numFmtId="0" fontId="4" fillId="0" borderId="0" xfId="0" applyFont="1"/>
    <xf numFmtId="0" fontId="5" fillId="0" borderId="0" xfId="0" applyFont="1"/>
    <xf numFmtId="0" fontId="5" fillId="0" borderId="0" xfId="0" applyFont="1" applyAlignment="1">
      <alignment horizontal="left" indent="1"/>
    </xf>
    <xf numFmtId="0" fontId="0" fillId="0" borderId="0" xfId="0" applyFill="1"/>
    <xf numFmtId="0" fontId="5" fillId="0" borderId="0" xfId="0" applyFont="1" applyFill="1" applyAlignment="1">
      <alignment horizontal="center"/>
    </xf>
    <xf numFmtId="38" fontId="5" fillId="0" borderId="0" xfId="0" applyNumberFormat="1" applyFont="1"/>
    <xf numFmtId="38" fontId="0" fillId="0" borderId="0" xfId="0" applyNumberFormat="1"/>
    <xf numFmtId="38" fontId="6" fillId="0" borderId="0" xfId="0" applyNumberFormat="1" applyFont="1"/>
    <xf numFmtId="38" fontId="7" fillId="0" borderId="0" xfId="0" applyNumberFormat="1" applyFont="1"/>
    <xf numFmtId="38" fontId="9" fillId="0" borderId="0" xfId="0" applyNumberFormat="1" applyFont="1"/>
    <xf numFmtId="38" fontId="10" fillId="0" borderId="0" xfId="0" applyNumberFormat="1" applyFont="1"/>
    <xf numFmtId="9" fontId="8" fillId="0" borderId="0" xfId="0" applyNumberFormat="1" applyFont="1" applyAlignment="1">
      <alignment horizontal="right"/>
    </xf>
    <xf numFmtId="164" fontId="8" fillId="0" borderId="0" xfId="0" applyNumberFormat="1" applyFont="1"/>
    <xf numFmtId="0" fontId="11" fillId="0" borderId="0" xfId="0" applyFont="1" applyFill="1"/>
    <xf numFmtId="38" fontId="6" fillId="0" borderId="1" xfId="0" applyNumberFormat="1" applyFont="1" applyBorder="1"/>
    <xf numFmtId="0" fontId="5" fillId="0" borderId="1" xfId="0" applyFont="1" applyBorder="1" applyAlignment="1">
      <alignment horizontal="left" indent="1"/>
    </xf>
    <xf numFmtId="0" fontId="5" fillId="0" borderId="1" xfId="0" applyFont="1" applyBorder="1"/>
    <xf numFmtId="0" fontId="0" fillId="0" borderId="0" xfId="0" applyAlignment="1">
      <alignment horizontal="left" indent="2"/>
    </xf>
    <xf numFmtId="164" fontId="4" fillId="0" borderId="0" xfId="0" applyNumberFormat="1" applyFont="1"/>
    <xf numFmtId="0" fontId="11" fillId="0" borderId="0" xfId="0" applyFont="1"/>
    <xf numFmtId="0" fontId="12" fillId="0" borderId="0" xfId="0" applyFont="1" applyAlignment="1">
      <alignment horizontal="left" indent="1"/>
    </xf>
    <xf numFmtId="165" fontId="13" fillId="0" borderId="0" xfId="0" applyNumberFormat="1" applyFont="1"/>
    <xf numFmtId="38" fontId="0" fillId="0" borderId="0" xfId="0" applyNumberFormat="1" applyFont="1"/>
    <xf numFmtId="0" fontId="0" fillId="0" borderId="1" xfId="0" applyBorder="1"/>
    <xf numFmtId="38" fontId="5" fillId="0" borderId="1" xfId="0" applyNumberFormat="1" applyFont="1" applyBorder="1"/>
    <xf numFmtId="0" fontId="5" fillId="0" borderId="0" xfId="0" applyFont="1" applyAlignment="1">
      <alignment horizontal="left" indent="2"/>
    </xf>
    <xf numFmtId="0" fontId="0" fillId="0" borderId="0" xfId="0" applyBorder="1"/>
    <xf numFmtId="0" fontId="5" fillId="0" borderId="0" xfId="0" applyFont="1" applyBorder="1"/>
    <xf numFmtId="0" fontId="0" fillId="0" borderId="0" xfId="0" applyBorder="1" applyAlignment="1">
      <alignment horizontal="left" indent="2"/>
    </xf>
    <xf numFmtId="0" fontId="0" fillId="0" borderId="2" xfId="0" applyBorder="1"/>
    <xf numFmtId="38" fontId="0" fillId="0" borderId="2" xfId="0" applyNumberFormat="1" applyBorder="1"/>
    <xf numFmtId="0" fontId="0" fillId="0" borderId="3" xfId="0" applyBorder="1"/>
    <xf numFmtId="38" fontId="0" fillId="0" borderId="3" xfId="0" applyNumberFormat="1" applyBorder="1"/>
    <xf numFmtId="38" fontId="5" fillId="0" borderId="0" xfId="0" applyNumberFormat="1" applyFont="1" applyBorder="1"/>
    <xf numFmtId="38" fontId="5" fillId="0" borderId="3" xfId="0" applyNumberFormat="1" applyFont="1" applyBorder="1"/>
    <xf numFmtId="0" fontId="5" fillId="0" borderId="3" xfId="0" applyFont="1" applyBorder="1"/>
    <xf numFmtId="38" fontId="4" fillId="0" borderId="0" xfId="0" applyNumberFormat="1" applyFont="1" applyAlignment="1">
      <alignment horizontal="right"/>
    </xf>
    <xf numFmtId="0" fontId="0" fillId="0" borderId="0" xfId="0" applyAlignment="1">
      <alignment horizontal="left"/>
    </xf>
    <xf numFmtId="0" fontId="5" fillId="0" borderId="0" xfId="0" applyFont="1" applyFill="1"/>
    <xf numFmtId="0" fontId="16" fillId="0" borderId="0" xfId="0" applyFont="1" applyFill="1"/>
    <xf numFmtId="0" fontId="14" fillId="2" borderId="0" xfId="0" applyFont="1" applyFill="1"/>
    <xf numFmtId="0" fontId="14" fillId="2" borderId="0" xfId="0" applyFont="1" applyFill="1" applyAlignment="1">
      <alignment horizontal="center"/>
    </xf>
    <xf numFmtId="38" fontId="18" fillId="0" borderId="0" xfId="0" applyNumberFormat="1" applyFont="1"/>
    <xf numFmtId="0" fontId="20" fillId="0" borderId="0" xfId="0" applyFont="1" applyFill="1"/>
    <xf numFmtId="0" fontId="21" fillId="0" borderId="0" xfId="0" applyFont="1" applyFill="1"/>
    <xf numFmtId="0" fontId="22" fillId="0" borderId="0" xfId="0" applyFont="1" applyFill="1"/>
    <xf numFmtId="10" fontId="4" fillId="0" borderId="0" xfId="0" applyNumberFormat="1" applyFont="1"/>
    <xf numFmtId="0" fontId="14" fillId="0" borderId="0" xfId="0" applyFont="1" applyFill="1" applyAlignment="1">
      <alignment horizontal="center"/>
    </xf>
    <xf numFmtId="0" fontId="5" fillId="0" borderId="1" xfId="0" applyFont="1" applyBorder="1" applyAlignment="1">
      <alignment horizontal="left" indent="3"/>
    </xf>
    <xf numFmtId="0" fontId="5" fillId="0" borderId="0" xfId="0" applyFont="1" applyBorder="1" applyAlignment="1">
      <alignment horizontal="left" indent="3"/>
    </xf>
    <xf numFmtId="38" fontId="0" fillId="3" borderId="0" xfId="0" applyNumberFormat="1" applyFont="1" applyFill="1" applyAlignment="1">
      <alignment horizontal="centerContinuous"/>
    </xf>
    <xf numFmtId="38" fontId="5" fillId="3" borderId="0" xfId="0" applyNumberFormat="1" applyFont="1" applyFill="1" applyAlignment="1">
      <alignment horizontal="centerContinuous"/>
    </xf>
    <xf numFmtId="0" fontId="11" fillId="0" borderId="0" xfId="0" applyFont="1" applyAlignment="1">
      <alignment horizontal="left" indent="1"/>
    </xf>
    <xf numFmtId="165" fontId="23" fillId="0" borderId="0" xfId="0" applyNumberFormat="1" applyFont="1"/>
    <xf numFmtId="165" fontId="6" fillId="0" borderId="0" xfId="0" applyNumberFormat="1" applyFont="1"/>
    <xf numFmtId="0" fontId="0" fillId="0" borderId="0" xfId="0" applyFont="1" applyAlignment="1">
      <alignment horizontal="left" indent="1"/>
    </xf>
    <xf numFmtId="0" fontId="5" fillId="0" borderId="0" xfId="0" applyFont="1" applyBorder="1" applyAlignment="1">
      <alignment horizontal="left" indent="1"/>
    </xf>
    <xf numFmtId="38" fontId="15" fillId="0" borderId="0" xfId="0" applyNumberFormat="1" applyFont="1" applyBorder="1" applyAlignment="1">
      <alignment horizontal="right"/>
    </xf>
    <xf numFmtId="166" fontId="9" fillId="0" borderId="0" xfId="0" applyNumberFormat="1" applyFont="1"/>
    <xf numFmtId="9" fontId="0" fillId="0" borderId="0" xfId="0" applyNumberFormat="1"/>
    <xf numFmtId="0" fontId="24" fillId="0" borderId="0" xfId="0" applyFont="1" applyAlignment="1">
      <alignment horizontal="center"/>
    </xf>
    <xf numFmtId="38" fontId="6" fillId="0" borderId="4" xfId="0" applyNumberFormat="1" applyFont="1" applyBorder="1"/>
    <xf numFmtId="164" fontId="8" fillId="0" borderId="4" xfId="0" applyNumberFormat="1" applyFont="1" applyBorder="1"/>
    <xf numFmtId="38" fontId="10" fillId="0" borderId="4" xfId="0" applyNumberFormat="1" applyFont="1" applyBorder="1"/>
    <xf numFmtId="9" fontId="8" fillId="0" borderId="4" xfId="0" applyNumberFormat="1" applyFont="1" applyBorder="1" applyAlignment="1">
      <alignment horizontal="right"/>
    </xf>
    <xf numFmtId="0" fontId="5" fillId="0" borderId="4" xfId="0" applyFont="1" applyFill="1" applyBorder="1" applyAlignment="1">
      <alignment horizontal="center"/>
    </xf>
    <xf numFmtId="0" fontId="0" fillId="0" borderId="4" xfId="0" applyBorder="1"/>
    <xf numFmtId="38" fontId="9" fillId="0" borderId="4" xfId="0" applyNumberFormat="1" applyFont="1" applyBorder="1"/>
    <xf numFmtId="38" fontId="7" fillId="0" borderId="4" xfId="0" applyNumberFormat="1" applyFont="1" applyBorder="1"/>
    <xf numFmtId="165" fontId="23" fillId="0" borderId="4" xfId="0" applyNumberFormat="1" applyFont="1" applyBorder="1"/>
    <xf numFmtId="38" fontId="6" fillId="0" borderId="5" xfId="0" applyNumberFormat="1" applyFont="1" applyBorder="1"/>
    <xf numFmtId="0" fontId="0" fillId="4" borderId="0" xfId="0" applyFill="1"/>
    <xf numFmtId="38" fontId="7" fillId="4" borderId="0" xfId="0" applyNumberFormat="1" applyFont="1" applyFill="1"/>
    <xf numFmtId="38" fontId="7" fillId="4" borderId="4" xfId="0" applyNumberFormat="1" applyFont="1" applyFill="1" applyBorder="1"/>
    <xf numFmtId="38" fontId="0" fillId="4" borderId="0" xfId="0" applyNumberFormat="1" applyFont="1" applyFill="1"/>
    <xf numFmtId="0" fontId="5" fillId="4" borderId="1" xfId="0" applyFont="1" applyFill="1" applyBorder="1"/>
    <xf numFmtId="38" fontId="6" fillId="4" borderId="1" xfId="0" applyNumberFormat="1" applyFont="1" applyFill="1" applyBorder="1"/>
    <xf numFmtId="38" fontId="6" fillId="4" borderId="5" xfId="0" applyNumberFormat="1" applyFont="1" applyFill="1" applyBorder="1"/>
    <xf numFmtId="0" fontId="5" fillId="4" borderId="0" xfId="0" applyFont="1" applyFill="1"/>
    <xf numFmtId="38" fontId="9" fillId="4" borderId="0" xfId="0" applyNumberFormat="1" applyFont="1" applyFill="1"/>
    <xf numFmtId="38" fontId="9" fillId="4" borderId="4" xfId="0" applyNumberFormat="1" applyFont="1" applyFill="1" applyBorder="1"/>
    <xf numFmtId="0" fontId="0" fillId="4" borderId="0" xfId="0" applyFill="1" applyAlignment="1">
      <alignment horizontal="left" indent="1"/>
    </xf>
    <xf numFmtId="38" fontId="17" fillId="5" borderId="0" xfId="0" applyNumberFormat="1" applyFont="1" applyFill="1"/>
    <xf numFmtId="38" fontId="18" fillId="5" borderId="0" xfId="0" applyNumberFormat="1" applyFont="1" applyFill="1"/>
    <xf numFmtId="38" fontId="7" fillId="0" borderId="0" xfId="0" applyNumberFormat="1" applyFont="1" applyFill="1"/>
    <xf numFmtId="0" fontId="0" fillId="0" borderId="0" xfId="0" applyAlignment="1">
      <alignment horizontal="center"/>
    </xf>
    <xf numFmtId="0" fontId="11" fillId="0" borderId="0" xfId="0" applyFont="1" applyAlignment="1">
      <alignment horizontal="center"/>
    </xf>
    <xf numFmtId="0" fontId="4" fillId="0" borderId="0" xfId="0" applyFont="1" applyAlignment="1">
      <alignment horizontal="center"/>
    </xf>
    <xf numFmtId="0" fontId="0" fillId="6" borderId="0" xfId="0" applyFill="1" applyAlignment="1">
      <alignment horizontal="center"/>
    </xf>
    <xf numFmtId="0" fontId="5" fillId="4" borderId="0" xfId="0" applyFont="1" applyFill="1" applyAlignment="1">
      <alignment horizontal="center"/>
    </xf>
    <xf numFmtId="38" fontId="5" fillId="4" borderId="0" xfId="0" applyNumberFormat="1" applyFont="1" applyFill="1"/>
    <xf numFmtId="0" fontId="0" fillId="0" borderId="0" xfId="0" applyFill="1" applyAlignment="1">
      <alignment horizontal="center"/>
    </xf>
    <xf numFmtId="164" fontId="19" fillId="5" borderId="0" xfId="0" applyNumberFormat="1" applyFont="1" applyFill="1"/>
    <xf numFmtId="164" fontId="18" fillId="5" borderId="0" xfId="0" applyNumberFormat="1" applyFont="1" applyFill="1"/>
    <xf numFmtId="0" fontId="3" fillId="0" borderId="0" xfId="2"/>
    <xf numFmtId="0" fontId="26" fillId="0" borderId="0" xfId="2" applyFont="1"/>
    <xf numFmtId="0" fontId="27" fillId="0" borderId="0" xfId="2" applyFont="1"/>
    <xf numFmtId="0" fontId="28" fillId="0" borderId="0" xfId="2" applyFont="1"/>
    <xf numFmtId="0" fontId="3" fillId="2" borderId="0" xfId="2" applyFill="1"/>
    <xf numFmtId="0" fontId="3" fillId="0" borderId="0" xfId="2" applyAlignment="1">
      <alignment horizontal="center"/>
    </xf>
    <xf numFmtId="0" fontId="25" fillId="0" borderId="0" xfId="1" applyAlignment="1">
      <alignment horizontal="center"/>
    </xf>
    <xf numFmtId="0" fontId="11" fillId="0" borderId="0" xfId="0" applyFont="1" applyFill="1" applyAlignment="1">
      <alignment horizontal="center"/>
    </xf>
    <xf numFmtId="0" fontId="4" fillId="0" borderId="0" xfId="0" applyFont="1" applyFill="1" applyAlignment="1">
      <alignment horizontal="center"/>
    </xf>
    <xf numFmtId="38" fontId="6" fillId="6" borderId="0" xfId="0" applyNumberFormat="1" applyFont="1" applyFill="1"/>
    <xf numFmtId="38" fontId="6" fillId="6" borderId="4" xfId="0" applyNumberFormat="1" applyFont="1" applyFill="1" applyBorder="1"/>
    <xf numFmtId="0" fontId="5" fillId="6" borderId="0" xfId="0" applyFont="1" applyFill="1"/>
    <xf numFmtId="0" fontId="0" fillId="6" borderId="0" xfId="0" applyFont="1" applyFill="1"/>
    <xf numFmtId="38" fontId="5" fillId="0" borderId="0" xfId="0" applyNumberFormat="1" applyFont="1" applyAlignment="1">
      <alignment horizontal="center"/>
    </xf>
    <xf numFmtId="38" fontId="5" fillId="7" borderId="0" xfId="0" applyNumberFormat="1" applyFont="1" applyFill="1" applyAlignment="1">
      <alignment horizontal="center"/>
    </xf>
    <xf numFmtId="164" fontId="18" fillId="5" borderId="0" xfId="0" applyNumberFormat="1" applyFont="1" applyFill="1" applyAlignment="1">
      <alignment horizontal="center"/>
    </xf>
    <xf numFmtId="38" fontId="0" fillId="6" borderId="0" xfId="0" applyNumberFormat="1" applyFill="1"/>
    <xf numFmtId="0" fontId="5" fillId="6" borderId="0" xfId="0" applyFont="1" applyFill="1" applyAlignment="1">
      <alignment horizontal="left" indent="1"/>
    </xf>
    <xf numFmtId="0" fontId="0" fillId="6" borderId="0" xfId="0" applyFont="1" applyFill="1" applyAlignment="1">
      <alignment horizontal="left" indent="2"/>
    </xf>
    <xf numFmtId="0" fontId="2" fillId="0" borderId="0" xfId="2" applyFont="1"/>
    <xf numFmtId="0" fontId="24" fillId="6" borderId="0" xfId="0" applyFont="1" applyFill="1" applyAlignment="1">
      <alignment horizontal="center"/>
    </xf>
    <xf numFmtId="0" fontId="5" fillId="4" borderId="0" xfId="0" applyFont="1" applyFill="1" applyAlignment="1">
      <alignment horizontal="centerContinuous"/>
    </xf>
    <xf numFmtId="0" fontId="0" fillId="4" borderId="0" xfId="0" applyFill="1" applyAlignment="1">
      <alignment horizontal="centerContinuous"/>
    </xf>
    <xf numFmtId="0" fontId="12" fillId="8" borderId="0" xfId="0" applyFont="1" applyFill="1" applyAlignment="1">
      <alignment horizontal="center"/>
    </xf>
    <xf numFmtId="0" fontId="12" fillId="9" borderId="0" xfId="0" applyFont="1" applyFill="1" applyAlignment="1">
      <alignment horizontal="center"/>
    </xf>
    <xf numFmtId="0" fontId="31" fillId="10" borderId="0" xfId="0" applyFont="1" applyFill="1" applyAlignment="1">
      <alignment horizontal="center"/>
    </xf>
    <xf numFmtId="0" fontId="0" fillId="6" borderId="0" xfId="0" applyFill="1"/>
    <xf numFmtId="167" fontId="18" fillId="5" borderId="6" xfId="0" applyNumberFormat="1" applyFont="1" applyFill="1" applyBorder="1" applyAlignment="1">
      <alignment horizontal="center"/>
    </xf>
    <xf numFmtId="167" fontId="7" fillId="0" borderId="0" xfId="0" applyNumberFormat="1" applyFont="1" applyFill="1" applyAlignment="1">
      <alignment horizontal="center"/>
    </xf>
    <xf numFmtId="38" fontId="0" fillId="0" borderId="2" xfId="0" applyNumberFormat="1" applyFont="1" applyBorder="1"/>
    <xf numFmtId="38" fontId="0" fillId="0" borderId="0" xfId="0" applyNumberFormat="1" applyFont="1" applyBorder="1"/>
    <xf numFmtId="38" fontId="32" fillId="5" borderId="0" xfId="0" applyNumberFormat="1" applyFont="1" applyFill="1"/>
    <xf numFmtId="38" fontId="7" fillId="0" borderId="0" xfId="0" applyNumberFormat="1" applyFont="1" applyFill="1" applyBorder="1"/>
    <xf numFmtId="38" fontId="18" fillId="5" borderId="6" xfId="0" applyNumberFormat="1" applyFont="1" applyFill="1" applyBorder="1"/>
    <xf numFmtId="0" fontId="25" fillId="0" borderId="0" xfId="1" applyFill="1" applyAlignment="1">
      <alignment horizontal="center"/>
    </xf>
    <xf numFmtId="38" fontId="6" fillId="0" borderId="0" xfId="0" applyNumberFormat="1" applyFont="1" applyFill="1"/>
    <xf numFmtId="38" fontId="6" fillId="0" borderId="4" xfId="0" applyNumberFormat="1" applyFont="1" applyFill="1" applyBorder="1"/>
    <xf numFmtId="38" fontId="0" fillId="0" borderId="0" xfId="0" applyNumberFormat="1" applyFill="1"/>
    <xf numFmtId="0" fontId="5" fillId="0" borderId="0" xfId="0" applyFont="1" applyFill="1" applyAlignment="1">
      <alignment horizontal="left" indent="1"/>
    </xf>
    <xf numFmtId="0" fontId="24" fillId="0" borderId="0" xfId="0" applyFont="1" applyFill="1" applyAlignment="1">
      <alignment horizontal="center"/>
    </xf>
    <xf numFmtId="38" fontId="0" fillId="11" borderId="0" xfId="0" applyNumberFormat="1" applyFill="1"/>
    <xf numFmtId="0" fontId="1" fillId="0" borderId="0" xfId="2" applyFont="1"/>
    <xf numFmtId="38" fontId="7" fillId="0" borderId="2" xfId="0" applyNumberFormat="1" applyFont="1" applyFill="1" applyBorder="1"/>
    <xf numFmtId="38" fontId="7" fillId="6" borderId="4" xfId="0" applyNumberFormat="1" applyFont="1" applyFill="1" applyBorder="1"/>
    <xf numFmtId="0" fontId="30" fillId="0" borderId="0" xfId="2" applyFont="1" applyAlignment="1">
      <alignment vertical="top" wrapText="1"/>
    </xf>
  </cellXfs>
  <cellStyles count="4">
    <cellStyle name="Hyperlink" xfId="1" builtinId="8"/>
    <cellStyle name="Hyperlink 2" xfId="3" xr:uid="{C729007C-5D1D-4EC5-8C54-B0CB8575F19A}"/>
    <cellStyle name="Normal" xfId="0" builtinId="0"/>
    <cellStyle name="Normal 2" xfId="2" xr:uid="{04F01390-EC59-4CB3-B254-C20A0F0FE4A9}"/>
  </cellStyles>
  <dxfs count="0"/>
  <tableStyles count="0" defaultTableStyle="TableStyleMedium9" defaultPivotStyle="PivotStyleLight16"/>
  <colors>
    <mruColors>
      <color rgb="FF0033CC"/>
      <color rgb="FFFFFFCC"/>
      <color rgb="FF3333CC"/>
      <color rgb="FF0033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E93A9-EDC4-4B5F-87C3-7D0D56A3EFBA}">
  <dimension ref="C1:E19"/>
  <sheetViews>
    <sheetView showGridLines="0" tabSelected="1" workbookViewId="0"/>
  </sheetViews>
  <sheetFormatPr defaultRowHeight="14.25" x14ac:dyDescent="0.45"/>
  <cols>
    <col min="1" max="1" width="2" style="97" customWidth="1"/>
    <col min="2" max="2" width="8.6640625" style="97"/>
    <col min="3" max="3" width="7" style="97" customWidth="1"/>
    <col min="4" max="4" width="75.4140625" style="97" bestFit="1" customWidth="1"/>
    <col min="5" max="5" width="25.75" style="97" customWidth="1"/>
    <col min="6" max="16384" width="8.6640625" style="97"/>
  </cols>
  <sheetData>
    <row r="1" spans="3:5" ht="5" customHeight="1" x14ac:dyDescent="0.45"/>
    <row r="3" spans="3:5" ht="33.4" x14ac:dyDescent="1">
      <c r="C3" s="98" t="s">
        <v>106</v>
      </c>
    </row>
    <row r="4" spans="3:5" ht="25.5" x14ac:dyDescent="0.75">
      <c r="C4" s="99" t="s">
        <v>107</v>
      </c>
    </row>
    <row r="5" spans="3:5" x14ac:dyDescent="0.45">
      <c r="C5" s="100" t="s">
        <v>103</v>
      </c>
    </row>
    <row r="6" spans="3:5" ht="5" customHeight="1" x14ac:dyDescent="0.45"/>
    <row r="7" spans="3:5" ht="5" customHeight="1" x14ac:dyDescent="0.45">
      <c r="C7" s="101"/>
      <c r="D7" s="101"/>
      <c r="E7" s="101"/>
    </row>
    <row r="8" spans="3:5" ht="5" customHeight="1" x14ac:dyDescent="0.45"/>
    <row r="9" spans="3:5" x14ac:dyDescent="0.45">
      <c r="C9" s="102">
        <v>1</v>
      </c>
      <c r="D9" s="97" t="s">
        <v>108</v>
      </c>
      <c r="E9" s="103" t="s">
        <v>104</v>
      </c>
    </row>
    <row r="10" spans="3:5" x14ac:dyDescent="0.45">
      <c r="C10" s="102">
        <f>+C9+1</f>
        <v>2</v>
      </c>
      <c r="D10" s="97" t="s">
        <v>109</v>
      </c>
      <c r="E10" s="103" t="s">
        <v>104</v>
      </c>
    </row>
    <row r="11" spans="3:5" x14ac:dyDescent="0.45">
      <c r="C11" s="102">
        <f t="shared" ref="C11:C15" si="0">+C10+1</f>
        <v>3</v>
      </c>
      <c r="D11" s="97" t="s">
        <v>110</v>
      </c>
      <c r="E11" s="103" t="s">
        <v>104</v>
      </c>
    </row>
    <row r="12" spans="3:5" x14ac:dyDescent="0.45">
      <c r="C12" s="102">
        <f t="shared" si="0"/>
        <v>4</v>
      </c>
      <c r="D12" s="116" t="s">
        <v>121</v>
      </c>
      <c r="E12" s="131" t="s">
        <v>104</v>
      </c>
    </row>
    <row r="13" spans="3:5" x14ac:dyDescent="0.45">
      <c r="C13" s="102">
        <f t="shared" si="0"/>
        <v>5</v>
      </c>
      <c r="D13" s="116" t="s">
        <v>133</v>
      </c>
      <c r="E13" s="103" t="s">
        <v>104</v>
      </c>
    </row>
    <row r="14" spans="3:5" x14ac:dyDescent="0.45">
      <c r="C14" s="102">
        <f t="shared" si="0"/>
        <v>6</v>
      </c>
      <c r="D14" s="138" t="s">
        <v>145</v>
      </c>
      <c r="E14" s="131" t="s">
        <v>104</v>
      </c>
    </row>
    <row r="15" spans="3:5" x14ac:dyDescent="0.45">
      <c r="C15" s="102">
        <f t="shared" si="0"/>
        <v>7</v>
      </c>
      <c r="D15" s="138" t="s">
        <v>146</v>
      </c>
      <c r="E15" s="131" t="s">
        <v>104</v>
      </c>
    </row>
    <row r="16" spans="3:5" ht="5" customHeight="1" x14ac:dyDescent="0.45"/>
    <row r="17" spans="3:5" ht="55.05" customHeight="1" x14ac:dyDescent="0.45">
      <c r="C17" s="141" t="s">
        <v>147</v>
      </c>
      <c r="D17" s="141"/>
      <c r="E17" s="141"/>
    </row>
    <row r="18" spans="3:5" ht="5" customHeight="1" x14ac:dyDescent="0.45"/>
    <row r="19" spans="3:5" ht="60" customHeight="1" x14ac:dyDescent="0.45">
      <c r="C19" s="141" t="s">
        <v>105</v>
      </c>
      <c r="D19" s="141"/>
      <c r="E19" s="141"/>
    </row>
  </sheetData>
  <mergeCells count="2">
    <mergeCell ref="C19:E19"/>
    <mergeCell ref="C17:E17"/>
  </mergeCells>
  <hyperlinks>
    <hyperlink ref="E9" location="'Income Statement'!A1" display="LINK" xr:uid="{E0C2BE36-7EA7-4635-9038-64C800A5BC46}"/>
    <hyperlink ref="E10" location="'Balance Sheet'!A1" display="LINK" xr:uid="{7CFB7B33-B01D-4600-A64F-3B75100B6C3B}"/>
    <hyperlink ref="E11" location="'3SM_Original'!A1" display="LINK" xr:uid="{D1481975-2BA9-457C-9C68-036A829481BA}"/>
    <hyperlink ref="E14" location="'3SM_Debt Recapitalization'!A1" display="LINK" xr:uid="{D0DEC102-116B-4056-B8BE-041F212CD8CC}"/>
    <hyperlink ref="E12" location="'3SM_New Debt Sched_No Fnce Fe'!A1" display="LINK" xr:uid="{FED25918-95E1-4D15-B07C-8FE5584D35FC}"/>
    <hyperlink ref="E13" location="'3SM_Debt Recap_No Fnce Fee'!A1" display="LINK" xr:uid="{28B1ED57-6354-416E-BCA9-20937780FE50}"/>
    <hyperlink ref="E15" location="'3SM_Debt Recap_Fnce Fee II'!A1" display="LINK" xr:uid="{0EDABAC0-11D5-4793-9CBD-8A464EE89BD6}"/>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C33"/>
  <sheetViews>
    <sheetView showGridLines="0" view="pageBreakPreview" zoomScale="145" zoomScaleNormal="145" zoomScaleSheetLayoutView="145" workbookViewId="0"/>
  </sheetViews>
  <sheetFormatPr defaultRowHeight="10.15" x14ac:dyDescent="0.3"/>
  <cols>
    <col min="1" max="1" width="41.83203125" bestFit="1" customWidth="1"/>
    <col min="2" max="3" width="10.83203125" customWidth="1"/>
  </cols>
  <sheetData>
    <row r="1" spans="1:3" ht="17.649999999999999" x14ac:dyDescent="0.5">
      <c r="A1" s="47" t="s">
        <v>78</v>
      </c>
    </row>
    <row r="2" spans="1:3" ht="13.15" x14ac:dyDescent="0.4">
      <c r="A2" s="42" t="s">
        <v>74</v>
      </c>
    </row>
    <row r="3" spans="1:3" x14ac:dyDescent="0.3">
      <c r="A3" s="41" t="s">
        <v>79</v>
      </c>
    </row>
    <row r="4" spans="1:3" ht="5.0999999999999996" customHeight="1" x14ac:dyDescent="0.3"/>
    <row r="5" spans="1:3" x14ac:dyDescent="0.3">
      <c r="A5" s="43" t="s">
        <v>50</v>
      </c>
      <c r="B5" s="44" t="s">
        <v>87</v>
      </c>
      <c r="C5" s="44" t="s">
        <v>88</v>
      </c>
    </row>
    <row r="6" spans="1:3" s="6" customFormat="1" x14ac:dyDescent="0.3">
      <c r="A6" s="16"/>
      <c r="B6" s="7"/>
      <c r="C6" s="7"/>
    </row>
    <row r="7" spans="1:3" x14ac:dyDescent="0.3">
      <c r="A7" s="4" t="s">
        <v>31</v>
      </c>
      <c r="B7" s="85">
        <v>74452</v>
      </c>
      <c r="C7" s="85">
        <v>83492</v>
      </c>
    </row>
    <row r="8" spans="1:3" s="3" customFormat="1" x14ac:dyDescent="0.3">
      <c r="A8" s="2" t="s">
        <v>0</v>
      </c>
      <c r="B8" s="14" t="s">
        <v>46</v>
      </c>
      <c r="C8" s="15">
        <f>C7/B7-1</f>
        <v>0.12142051254499542</v>
      </c>
    </row>
    <row r="9" spans="1:3" x14ac:dyDescent="0.3">
      <c r="B9" s="13"/>
      <c r="C9" s="13"/>
    </row>
    <row r="10" spans="1:3" x14ac:dyDescent="0.3">
      <c r="A10" s="4" t="s">
        <v>34</v>
      </c>
      <c r="B10" s="85">
        <v>64440</v>
      </c>
      <c r="C10" s="85">
        <v>72524</v>
      </c>
    </row>
    <row r="11" spans="1:3" s="3" customFormat="1" x14ac:dyDescent="0.3">
      <c r="A11" s="2" t="s">
        <v>1</v>
      </c>
      <c r="B11" s="15">
        <f>B10/B7</f>
        <v>0.86552409606189218</v>
      </c>
      <c r="C11" s="15">
        <f>C10/C7</f>
        <v>0.86863412063431222</v>
      </c>
    </row>
    <row r="12" spans="1:3" x14ac:dyDescent="0.3">
      <c r="B12" s="13"/>
      <c r="C12" s="13"/>
    </row>
    <row r="13" spans="1:3" x14ac:dyDescent="0.3">
      <c r="A13" s="4" t="s">
        <v>2</v>
      </c>
      <c r="B13" s="10">
        <f>B7-B10</f>
        <v>10012</v>
      </c>
      <c r="C13" s="10">
        <f>C7-C10</f>
        <v>10968</v>
      </c>
    </row>
    <row r="14" spans="1:3" s="3" customFormat="1" x14ac:dyDescent="0.3">
      <c r="A14" s="2" t="s">
        <v>1</v>
      </c>
      <c r="B14" s="15">
        <f>B13/B7</f>
        <v>0.13447590393810777</v>
      </c>
      <c r="C14" s="15">
        <f>C13/C7</f>
        <v>0.13136587936568772</v>
      </c>
    </row>
    <row r="15" spans="1:3" x14ac:dyDescent="0.3">
      <c r="B15" s="13"/>
      <c r="C15" s="13"/>
    </row>
    <row r="16" spans="1:3" x14ac:dyDescent="0.3">
      <c r="A16" s="4" t="s">
        <v>81</v>
      </c>
      <c r="B16" s="85">
        <v>6389</v>
      </c>
      <c r="C16" s="85">
        <v>6545</v>
      </c>
    </row>
    <row r="17" spans="1:3" s="3" customFormat="1" x14ac:dyDescent="0.3">
      <c r="A17" s="2" t="s">
        <v>1</v>
      </c>
      <c r="B17" s="15">
        <f>B16/B7</f>
        <v>8.5813678611722996E-2</v>
      </c>
      <c r="C17" s="15">
        <f>C16/C7</f>
        <v>7.8390744023379491E-2</v>
      </c>
    </row>
    <row r="18" spans="1:3" x14ac:dyDescent="0.3">
      <c r="B18" s="13"/>
      <c r="C18" s="13"/>
    </row>
    <row r="19" spans="1:3" x14ac:dyDescent="0.3">
      <c r="A19" s="4" t="s">
        <v>32</v>
      </c>
      <c r="B19" s="10">
        <f>B13-B16</f>
        <v>3623</v>
      </c>
      <c r="C19" s="10">
        <f>C13-C16</f>
        <v>4423</v>
      </c>
    </row>
    <row r="20" spans="1:3" x14ac:dyDescent="0.3">
      <c r="B20" s="13"/>
      <c r="C20" s="13"/>
    </row>
    <row r="21" spans="1:3" x14ac:dyDescent="0.3">
      <c r="A21" s="4" t="s">
        <v>3</v>
      </c>
      <c r="B21" s="85">
        <v>518</v>
      </c>
      <c r="C21" s="85">
        <v>474.18170266836086</v>
      </c>
    </row>
    <row r="22" spans="1:3" x14ac:dyDescent="0.3">
      <c r="B22" s="13"/>
      <c r="C22" s="13"/>
    </row>
    <row r="23" spans="1:3" x14ac:dyDescent="0.3">
      <c r="A23" s="4" t="s">
        <v>4</v>
      </c>
      <c r="B23" s="10">
        <f>B19-B21</f>
        <v>3105</v>
      </c>
      <c r="C23" s="10">
        <f>C19-C21</f>
        <v>3948.8182973316393</v>
      </c>
    </row>
    <row r="24" spans="1:3" x14ac:dyDescent="0.3">
      <c r="B24" s="13"/>
      <c r="C24" s="13"/>
    </row>
    <row r="25" spans="1:3" x14ac:dyDescent="0.3">
      <c r="A25" t="s">
        <v>5</v>
      </c>
      <c r="B25" s="85">
        <v>1086.75</v>
      </c>
      <c r="C25" s="85">
        <v>1382.0864040660738</v>
      </c>
    </row>
    <row r="26" spans="1:3" x14ac:dyDescent="0.3">
      <c r="A26" t="s">
        <v>6</v>
      </c>
      <c r="B26" s="14" t="s">
        <v>47</v>
      </c>
      <c r="C26" s="14" t="s">
        <v>47</v>
      </c>
    </row>
    <row r="27" spans="1:3" x14ac:dyDescent="0.3">
      <c r="B27" s="13"/>
      <c r="C27" s="13"/>
    </row>
    <row r="28" spans="1:3" x14ac:dyDescent="0.3">
      <c r="A28" s="4" t="s">
        <v>7</v>
      </c>
      <c r="B28" s="10">
        <f>B23-B25</f>
        <v>2018.25</v>
      </c>
      <c r="C28" s="10">
        <f>C23-C25</f>
        <v>2566.7318932655653</v>
      </c>
    </row>
    <row r="29" spans="1:3" x14ac:dyDescent="0.3">
      <c r="B29" s="13"/>
      <c r="C29" s="13"/>
    </row>
    <row r="30" spans="1:3" x14ac:dyDescent="0.3">
      <c r="A30" s="6" t="s">
        <v>32</v>
      </c>
      <c r="B30" s="87">
        <f>B19</f>
        <v>3623</v>
      </c>
      <c r="C30" s="87">
        <f>C19</f>
        <v>4423</v>
      </c>
    </row>
    <row r="31" spans="1:3" x14ac:dyDescent="0.3">
      <c r="A31" s="6" t="s">
        <v>72</v>
      </c>
      <c r="B31" s="86">
        <v>2648</v>
      </c>
      <c r="C31" s="86">
        <v>2981</v>
      </c>
    </row>
    <row r="32" spans="1:3" x14ac:dyDescent="0.3">
      <c r="A32" s="6" t="s">
        <v>73</v>
      </c>
      <c r="B32" s="86">
        <v>0</v>
      </c>
      <c r="C32" s="86">
        <v>0</v>
      </c>
    </row>
    <row r="33" spans="1:3" x14ac:dyDescent="0.3">
      <c r="A33" s="78" t="s">
        <v>8</v>
      </c>
      <c r="B33" s="79">
        <f>B19+B31</f>
        <v>6271</v>
      </c>
      <c r="C33" s="79">
        <f>C19+C31</f>
        <v>7404</v>
      </c>
    </row>
  </sheetData>
  <printOptions horizontalCentered="1"/>
  <pageMargins left="0.7" right="0.7" top="0.75" bottom="0.75" header="0.3" footer="0.3"/>
  <pageSetup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pageSetUpPr fitToPage="1"/>
  </sheetPr>
  <dimension ref="A1:D44"/>
  <sheetViews>
    <sheetView showGridLines="0" view="pageBreakPreview" zoomScale="107" zoomScaleNormal="145" zoomScaleSheetLayoutView="107" workbookViewId="0"/>
  </sheetViews>
  <sheetFormatPr defaultRowHeight="10.15" x14ac:dyDescent="0.3"/>
  <cols>
    <col min="1" max="1" width="41.83203125" bestFit="1" customWidth="1"/>
    <col min="2" max="3" width="10.83203125" customWidth="1"/>
  </cols>
  <sheetData>
    <row r="1" spans="1:3" ht="17.649999999999999" x14ac:dyDescent="0.5">
      <c r="A1" s="47" t="s">
        <v>77</v>
      </c>
    </row>
    <row r="2" spans="1:3" ht="13.15" x14ac:dyDescent="0.4">
      <c r="A2" s="42" t="s">
        <v>74</v>
      </c>
    </row>
    <row r="3" spans="1:3" x14ac:dyDescent="0.3">
      <c r="A3" s="41" t="s">
        <v>79</v>
      </c>
    </row>
    <row r="4" spans="1:3" ht="5.0999999999999996" customHeight="1" x14ac:dyDescent="0.3"/>
    <row r="5" spans="1:3" x14ac:dyDescent="0.3">
      <c r="A5" s="43" t="s">
        <v>51</v>
      </c>
      <c r="B5" s="44" t="str">
        <f>'Income Statement'!B5</f>
        <v>20X1</v>
      </c>
      <c r="C5" s="44" t="str">
        <f>'Income Statement'!C5</f>
        <v>20X2</v>
      </c>
    </row>
    <row r="6" spans="1:3" s="6" customFormat="1" ht="3" customHeight="1" x14ac:dyDescent="0.3">
      <c r="B6" s="7"/>
      <c r="C6" s="7"/>
    </row>
    <row r="7" spans="1:3" x14ac:dyDescent="0.3">
      <c r="A7" s="4" t="s">
        <v>37</v>
      </c>
    </row>
    <row r="8" spans="1:3" ht="3" customHeight="1" x14ac:dyDescent="0.3"/>
    <row r="9" spans="1:3" x14ac:dyDescent="0.3">
      <c r="A9" s="5" t="s">
        <v>9</v>
      </c>
      <c r="B9" s="12"/>
      <c r="C9" s="12"/>
    </row>
    <row r="10" spans="1:3" x14ac:dyDescent="0.3">
      <c r="A10" s="20" t="s">
        <v>10</v>
      </c>
      <c r="B10" s="86">
        <v>1773</v>
      </c>
      <c r="C10" s="86">
        <v>2000</v>
      </c>
    </row>
    <row r="11" spans="1:3" x14ac:dyDescent="0.3">
      <c r="A11" s="20" t="s">
        <v>11</v>
      </c>
      <c r="B11" s="86">
        <v>7750</v>
      </c>
      <c r="C11" s="86">
        <v>8852</v>
      </c>
    </row>
    <row r="12" spans="1:3" x14ac:dyDescent="0.3">
      <c r="A12" s="20" t="s">
        <v>12</v>
      </c>
      <c r="B12" s="86">
        <v>4800</v>
      </c>
      <c r="C12" s="86">
        <v>5700</v>
      </c>
    </row>
    <row r="13" spans="1:3" x14ac:dyDescent="0.3">
      <c r="A13" s="31" t="s">
        <v>38</v>
      </c>
      <c r="B13" s="86">
        <v>456</v>
      </c>
      <c r="C13" s="86">
        <v>1849</v>
      </c>
    </row>
    <row r="14" spans="1:3" x14ac:dyDescent="0.3">
      <c r="A14" s="18" t="s">
        <v>13</v>
      </c>
      <c r="B14" s="17">
        <f>SUM(B10:B13)</f>
        <v>14779</v>
      </c>
      <c r="C14" s="17">
        <f>SUM(C10:C13)</f>
        <v>18401</v>
      </c>
    </row>
    <row r="15" spans="1:3" ht="3" customHeight="1" x14ac:dyDescent="0.3">
      <c r="A15" s="1"/>
      <c r="B15" s="12"/>
      <c r="C15" s="12"/>
    </row>
    <row r="16" spans="1:3" x14ac:dyDescent="0.3">
      <c r="A16" s="5" t="s">
        <v>36</v>
      </c>
      <c r="B16" s="12"/>
      <c r="C16" s="12"/>
    </row>
    <row r="17" spans="1:3" x14ac:dyDescent="0.3">
      <c r="A17" s="20" t="s">
        <v>49</v>
      </c>
      <c r="B17" s="86">
        <v>10913</v>
      </c>
      <c r="C17" s="86">
        <v>10932</v>
      </c>
    </row>
    <row r="18" spans="1:3" ht="3" customHeight="1" x14ac:dyDescent="0.3">
      <c r="B18" s="12"/>
      <c r="C18" s="12"/>
    </row>
    <row r="19" spans="1:3" x14ac:dyDescent="0.3">
      <c r="A19" s="19" t="s">
        <v>14</v>
      </c>
      <c r="B19" s="17">
        <f>B14+B17</f>
        <v>25692</v>
      </c>
      <c r="C19" s="17">
        <f>C14+C17</f>
        <v>29333</v>
      </c>
    </row>
    <row r="20" spans="1:3" ht="3" customHeight="1" x14ac:dyDescent="0.3">
      <c r="B20" s="12"/>
      <c r="C20" s="12"/>
    </row>
    <row r="21" spans="1:3" x14ac:dyDescent="0.3">
      <c r="A21" s="4" t="s">
        <v>15</v>
      </c>
      <c r="B21" s="12"/>
      <c r="C21" s="12"/>
    </row>
    <row r="22" spans="1:3" ht="3" customHeight="1" x14ac:dyDescent="0.3">
      <c r="A22" s="4"/>
      <c r="B22" s="12"/>
      <c r="C22" s="12"/>
    </row>
    <row r="23" spans="1:3" x14ac:dyDescent="0.3">
      <c r="A23" s="5" t="s">
        <v>16</v>
      </c>
      <c r="B23" s="12"/>
      <c r="C23" s="12"/>
    </row>
    <row r="24" spans="1:3" x14ac:dyDescent="0.3">
      <c r="A24" s="20" t="s">
        <v>33</v>
      </c>
      <c r="B24" s="86">
        <v>5665</v>
      </c>
      <c r="C24" s="86">
        <v>6656</v>
      </c>
    </row>
    <row r="25" spans="1:3" x14ac:dyDescent="0.3">
      <c r="A25" s="20" t="s">
        <v>48</v>
      </c>
      <c r="B25" s="86">
        <v>792</v>
      </c>
      <c r="C25" s="86">
        <v>1375.2681067344347</v>
      </c>
    </row>
    <row r="26" spans="1:3" x14ac:dyDescent="0.3">
      <c r="A26" s="31" t="s">
        <v>39</v>
      </c>
      <c r="B26" s="86">
        <v>500</v>
      </c>
      <c r="C26" s="86">
        <v>500</v>
      </c>
    </row>
    <row r="27" spans="1:3" x14ac:dyDescent="0.3">
      <c r="A27" s="18" t="s">
        <v>35</v>
      </c>
      <c r="B27" s="17">
        <f>SUM(B24:B26)</f>
        <v>6957</v>
      </c>
      <c r="C27" s="17">
        <f>SUM(C24:C26)</f>
        <v>8531.2681067344347</v>
      </c>
    </row>
    <row r="28" spans="1:3" ht="3" customHeight="1" x14ac:dyDescent="0.3">
      <c r="A28" s="1"/>
      <c r="B28" s="12"/>
      <c r="C28" s="12"/>
    </row>
    <row r="29" spans="1:3" x14ac:dyDescent="0.3">
      <c r="A29" s="5" t="s">
        <v>17</v>
      </c>
      <c r="B29" s="61"/>
      <c r="C29" s="61"/>
    </row>
    <row r="30" spans="1:3" x14ac:dyDescent="0.3">
      <c r="A30" s="20" t="s">
        <v>40</v>
      </c>
      <c r="B30" s="86">
        <v>5000</v>
      </c>
      <c r="C30" s="86">
        <v>4500</v>
      </c>
    </row>
    <row r="31" spans="1:3" ht="3" customHeight="1" x14ac:dyDescent="0.3">
      <c r="A31" s="1"/>
      <c r="B31" s="12"/>
      <c r="C31" s="12"/>
    </row>
    <row r="32" spans="1:3" x14ac:dyDescent="0.3">
      <c r="A32" s="19" t="s">
        <v>18</v>
      </c>
      <c r="B32" s="17">
        <f>B27+B30</f>
        <v>11957</v>
      </c>
      <c r="C32" s="17">
        <f>C27+C30</f>
        <v>13031.268106734435</v>
      </c>
    </row>
    <row r="33" spans="1:4" ht="3" customHeight="1" x14ac:dyDescent="0.3">
      <c r="B33" s="12"/>
      <c r="C33" s="12"/>
    </row>
    <row r="34" spans="1:4" x14ac:dyDescent="0.3">
      <c r="A34" s="4" t="s">
        <v>19</v>
      </c>
      <c r="B34" s="12"/>
      <c r="C34" s="12"/>
    </row>
    <row r="35" spans="1:4" x14ac:dyDescent="0.3">
      <c r="A35" s="1" t="s">
        <v>83</v>
      </c>
      <c r="B35" s="86">
        <v>15</v>
      </c>
      <c r="C35" s="86">
        <v>15</v>
      </c>
    </row>
    <row r="36" spans="1:4" x14ac:dyDescent="0.3">
      <c r="A36" s="1" t="s">
        <v>84</v>
      </c>
      <c r="B36" s="86">
        <v>5000</v>
      </c>
      <c r="C36" s="86">
        <v>5000</v>
      </c>
    </row>
    <row r="37" spans="1:4" x14ac:dyDescent="0.3">
      <c r="A37" s="1" t="s">
        <v>82</v>
      </c>
      <c r="B37" s="86">
        <v>8720</v>
      </c>
      <c r="C37" s="86">
        <v>11286.731893265565</v>
      </c>
      <c r="D37" s="9"/>
    </row>
    <row r="38" spans="1:4" x14ac:dyDescent="0.3">
      <c r="A38" s="19" t="s">
        <v>20</v>
      </c>
      <c r="B38" s="17">
        <f>SUM(B35:B37)</f>
        <v>13735</v>
      </c>
      <c r="C38" s="17">
        <f>SUM(C35:C37)</f>
        <v>16301.731893265565</v>
      </c>
    </row>
    <row r="39" spans="1:4" ht="3" customHeight="1" x14ac:dyDescent="0.3">
      <c r="B39" s="12"/>
      <c r="C39" s="12"/>
    </row>
    <row r="40" spans="1:4" x14ac:dyDescent="0.3">
      <c r="A40" s="4" t="s">
        <v>21</v>
      </c>
      <c r="B40" s="10">
        <f>B32+B38</f>
        <v>25692</v>
      </c>
      <c r="C40" s="10">
        <f>C32+C38</f>
        <v>29333</v>
      </c>
    </row>
    <row r="41" spans="1:4" x14ac:dyDescent="0.3">
      <c r="A41" s="23" t="s">
        <v>22</v>
      </c>
      <c r="B41" s="24">
        <f>B19-B40</f>
        <v>0</v>
      </c>
      <c r="C41" s="24">
        <f>C19-C40</f>
        <v>0</v>
      </c>
    </row>
    <row r="42" spans="1:4" x14ac:dyDescent="0.3">
      <c r="B42" s="12"/>
      <c r="C42" s="12"/>
    </row>
    <row r="43" spans="1:4" x14ac:dyDescent="0.3">
      <c r="B43" s="62"/>
      <c r="C43" s="62"/>
    </row>
    <row r="44" spans="1:4" x14ac:dyDescent="0.3">
      <c r="B44" s="62"/>
      <c r="C44" s="62"/>
    </row>
  </sheetData>
  <printOptions horizontalCentered="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K138"/>
  <sheetViews>
    <sheetView showGridLines="0" zoomScaleNormal="100" workbookViewId="0"/>
  </sheetViews>
  <sheetFormatPr defaultRowHeight="10.15" x14ac:dyDescent="0.3"/>
  <cols>
    <col min="1" max="1" width="1.58203125" customWidth="1"/>
    <col min="2" max="2" width="55.33203125" bestFit="1" customWidth="1"/>
    <col min="3" max="9" width="10.83203125" customWidth="1"/>
  </cols>
  <sheetData>
    <row r="1" spans="2:9" ht="17.649999999999999" x14ac:dyDescent="0.5">
      <c r="B1" s="47" t="s">
        <v>75</v>
      </c>
    </row>
    <row r="2" spans="2:9" ht="13.15" x14ac:dyDescent="0.4">
      <c r="B2" s="48" t="s">
        <v>74</v>
      </c>
    </row>
    <row r="3" spans="2:9" x14ac:dyDescent="0.3">
      <c r="B3" s="41" t="s">
        <v>79</v>
      </c>
    </row>
    <row r="4" spans="2:9" ht="9.9499999999999993" customHeight="1" x14ac:dyDescent="0.3">
      <c r="B4" s="41"/>
      <c r="C4" s="63" t="s">
        <v>95</v>
      </c>
      <c r="D4" s="63" t="s">
        <v>95</v>
      </c>
      <c r="E4" s="63" t="s">
        <v>96</v>
      </c>
      <c r="F4" s="63" t="s">
        <v>96</v>
      </c>
      <c r="G4" s="63" t="s">
        <v>96</v>
      </c>
      <c r="H4" s="63" t="s">
        <v>96</v>
      </c>
      <c r="I4" s="63" t="s">
        <v>96</v>
      </c>
    </row>
    <row r="5" spans="2:9" x14ac:dyDescent="0.3">
      <c r="B5" s="43" t="s">
        <v>50</v>
      </c>
      <c r="C5" s="44" t="str">
        <f>'Income Statement'!B5</f>
        <v>20X1</v>
      </c>
      <c r="D5" s="44" t="s">
        <v>88</v>
      </c>
      <c r="E5" s="44" t="s">
        <v>89</v>
      </c>
      <c r="F5" s="44" t="s">
        <v>90</v>
      </c>
      <c r="G5" s="44" t="s">
        <v>91</v>
      </c>
      <c r="H5" s="44" t="s">
        <v>92</v>
      </c>
      <c r="I5" s="44" t="s">
        <v>93</v>
      </c>
    </row>
    <row r="6" spans="2:9" ht="3" customHeight="1" x14ac:dyDescent="0.3">
      <c r="B6" s="16"/>
      <c r="C6" s="7"/>
      <c r="D6" s="68"/>
    </row>
    <row r="7" spans="2:9" x14ac:dyDescent="0.3">
      <c r="B7" s="4" t="s">
        <v>31</v>
      </c>
      <c r="C7" s="10">
        <f>'Income Statement'!B7</f>
        <v>74452</v>
      </c>
      <c r="D7" s="64">
        <f>'Income Statement'!C7</f>
        <v>83492</v>
      </c>
      <c r="E7" s="8">
        <f>D7*(1+E8)</f>
        <v>91841.200000000012</v>
      </c>
      <c r="F7" s="8">
        <f t="shared" ref="F7:I7" si="0">E7*(1+F8)</f>
        <v>101025.32000000002</v>
      </c>
      <c r="G7" s="8">
        <f t="shared" si="0"/>
        <v>111127.85200000003</v>
      </c>
      <c r="H7" s="8">
        <f t="shared" si="0"/>
        <v>122240.63720000004</v>
      </c>
      <c r="I7" s="8">
        <f t="shared" si="0"/>
        <v>134464.70092000006</v>
      </c>
    </row>
    <row r="8" spans="2:9" x14ac:dyDescent="0.3">
      <c r="B8" s="2" t="s">
        <v>0</v>
      </c>
      <c r="C8" s="14" t="s">
        <v>46</v>
      </c>
      <c r="D8" s="65">
        <f>D7/C7-1</f>
        <v>0.12142051254499542</v>
      </c>
      <c r="E8" s="95">
        <v>0.1</v>
      </c>
      <c r="F8" s="95">
        <v>0.1</v>
      </c>
      <c r="G8" s="95">
        <v>0.1</v>
      </c>
      <c r="H8" s="95">
        <v>0.1</v>
      </c>
      <c r="I8" s="95">
        <v>0.1</v>
      </c>
    </row>
    <row r="9" spans="2:9" ht="3" customHeight="1" x14ac:dyDescent="0.3">
      <c r="C9" s="13"/>
      <c r="D9" s="66"/>
    </row>
    <row r="10" spans="2:9" x14ac:dyDescent="0.3">
      <c r="B10" s="4" t="s">
        <v>34</v>
      </c>
      <c r="C10" s="10">
        <f>'Income Statement'!B10</f>
        <v>64440</v>
      </c>
      <c r="D10" s="64">
        <f>'Income Statement'!C10</f>
        <v>72524</v>
      </c>
      <c r="E10" s="8">
        <f>E7*E11</f>
        <v>79633.585805619732</v>
      </c>
      <c r="F10" s="8">
        <f t="shared" ref="F10:I10" si="1">F7*F11</f>
        <v>87596.944386181713</v>
      </c>
      <c r="G10" s="8">
        <f t="shared" si="1"/>
        <v>96356.638824799884</v>
      </c>
      <c r="H10" s="8">
        <f t="shared" si="1"/>
        <v>105992.30270727989</v>
      </c>
      <c r="I10" s="8">
        <f t="shared" si="1"/>
        <v>116591.53297800789</v>
      </c>
    </row>
    <row r="11" spans="2:9" x14ac:dyDescent="0.3">
      <c r="B11" s="2" t="s">
        <v>1</v>
      </c>
      <c r="C11" s="15">
        <f>C10/C7</f>
        <v>0.86552409606189218</v>
      </c>
      <c r="D11" s="65">
        <f>D10/D7</f>
        <v>0.86863412063431222</v>
      </c>
      <c r="E11" s="21">
        <f>AVERAGE($C$11:$D$11)</f>
        <v>0.8670791083481022</v>
      </c>
      <c r="F11" s="21">
        <f t="shared" ref="F11:I11" si="2">AVERAGE($C$11:$D$11)</f>
        <v>0.8670791083481022</v>
      </c>
      <c r="G11" s="21">
        <f t="shared" si="2"/>
        <v>0.8670791083481022</v>
      </c>
      <c r="H11" s="21">
        <f t="shared" si="2"/>
        <v>0.8670791083481022</v>
      </c>
      <c r="I11" s="21">
        <f t="shared" si="2"/>
        <v>0.8670791083481022</v>
      </c>
    </row>
    <row r="12" spans="2:9" ht="3" customHeight="1" x14ac:dyDescent="0.3">
      <c r="C12" s="13"/>
      <c r="D12" s="66"/>
    </row>
    <row r="13" spans="2:9" x14ac:dyDescent="0.3">
      <c r="B13" s="4" t="s">
        <v>2</v>
      </c>
      <c r="C13" s="10">
        <f>C7-C10</f>
        <v>10012</v>
      </c>
      <c r="D13" s="64">
        <f>D7-D10</f>
        <v>10968</v>
      </c>
      <c r="E13" s="10">
        <f>E7-E10</f>
        <v>12207.61419438028</v>
      </c>
      <c r="F13" s="10">
        <f t="shared" ref="F13:I13" si="3">F7-F10</f>
        <v>13428.375613818309</v>
      </c>
      <c r="G13" s="10">
        <f t="shared" si="3"/>
        <v>14771.213175200144</v>
      </c>
      <c r="H13" s="10">
        <f t="shared" si="3"/>
        <v>16248.334492720154</v>
      </c>
      <c r="I13" s="10">
        <f t="shared" si="3"/>
        <v>17873.167941992171</v>
      </c>
    </row>
    <row r="14" spans="2:9" x14ac:dyDescent="0.3">
      <c r="B14" s="2" t="s">
        <v>1</v>
      </c>
      <c r="C14" s="15">
        <f>C13/C7</f>
        <v>0.13447590393810777</v>
      </c>
      <c r="D14" s="65">
        <f>D13/D7</f>
        <v>0.13136587936568772</v>
      </c>
      <c r="E14" s="15">
        <f t="shared" ref="E14:I14" si="4">E13/E7</f>
        <v>0.13292089165189783</v>
      </c>
      <c r="F14" s="15">
        <f t="shared" si="4"/>
        <v>0.13292089165189783</v>
      </c>
      <c r="G14" s="15">
        <f t="shared" si="4"/>
        <v>0.13292089165189785</v>
      </c>
      <c r="H14" s="15">
        <f t="shared" si="4"/>
        <v>0.1329208916518978</v>
      </c>
      <c r="I14" s="15">
        <f t="shared" si="4"/>
        <v>0.1329208916518978</v>
      </c>
    </row>
    <row r="15" spans="2:9" ht="3" customHeight="1" x14ac:dyDescent="0.3">
      <c r="C15" s="13"/>
      <c r="D15" s="66"/>
    </row>
    <row r="16" spans="2:9" x14ac:dyDescent="0.3">
      <c r="B16" s="4" t="s">
        <v>81</v>
      </c>
      <c r="C16" s="10">
        <f>'Income Statement'!B16</f>
        <v>6389</v>
      </c>
      <c r="D16" s="64">
        <f>'Income Statement'!C16</f>
        <v>6545</v>
      </c>
      <c r="E16" s="10">
        <f>E7*E17</f>
        <v>7540.3656100574881</v>
      </c>
      <c r="F16" s="10">
        <f t="shared" ref="F16:I16" si="5">F7*F17</f>
        <v>8294.4021710632369</v>
      </c>
      <c r="G16" s="10">
        <f t="shared" si="5"/>
        <v>9123.8423881695617</v>
      </c>
      <c r="H16" s="10">
        <f t="shared" si="5"/>
        <v>10036.226626986519</v>
      </c>
      <c r="I16" s="10">
        <f t="shared" si="5"/>
        <v>11039.849289685171</v>
      </c>
    </row>
    <row r="17" spans="2:9" x14ac:dyDescent="0.3">
      <c r="B17" s="2" t="s">
        <v>1</v>
      </c>
      <c r="C17" s="15">
        <f>C16/C7</f>
        <v>8.5813678611722996E-2</v>
      </c>
      <c r="D17" s="65">
        <f>D16/D7</f>
        <v>7.8390744023379491E-2</v>
      </c>
      <c r="E17" s="21">
        <f>AVERAGE($C$17:$D$17)</f>
        <v>8.2102211317551244E-2</v>
      </c>
      <c r="F17" s="21">
        <f t="shared" ref="F17:I17" si="6">AVERAGE($C$17:$D$17)</f>
        <v>8.2102211317551244E-2</v>
      </c>
      <c r="G17" s="21">
        <f t="shared" si="6"/>
        <v>8.2102211317551244E-2</v>
      </c>
      <c r="H17" s="21">
        <f t="shared" si="6"/>
        <v>8.2102211317551244E-2</v>
      </c>
      <c r="I17" s="21">
        <f t="shared" si="6"/>
        <v>8.2102211317551244E-2</v>
      </c>
    </row>
    <row r="18" spans="2:9" ht="3" customHeight="1" x14ac:dyDescent="0.3">
      <c r="C18" s="13"/>
      <c r="D18" s="66"/>
    </row>
    <row r="19" spans="2:9" x14ac:dyDescent="0.3">
      <c r="B19" s="4" t="s">
        <v>32</v>
      </c>
      <c r="C19" s="10">
        <f>C13-C16</f>
        <v>3623</v>
      </c>
      <c r="D19" s="64">
        <f>D13-D16</f>
        <v>4423</v>
      </c>
      <c r="E19" s="10">
        <f t="shared" ref="E19:I19" si="7">E13-E16</f>
        <v>4667.2485843227914</v>
      </c>
      <c r="F19" s="10">
        <f t="shared" si="7"/>
        <v>5133.973442755072</v>
      </c>
      <c r="G19" s="10">
        <f t="shared" si="7"/>
        <v>5647.3707870305825</v>
      </c>
      <c r="H19" s="10">
        <f t="shared" si="7"/>
        <v>6212.1078657336348</v>
      </c>
      <c r="I19" s="10">
        <f t="shared" si="7"/>
        <v>6833.3186523069999</v>
      </c>
    </row>
    <row r="20" spans="2:9" ht="3" customHeight="1" x14ac:dyDescent="0.3">
      <c r="C20" s="13"/>
      <c r="D20" s="66"/>
    </row>
    <row r="21" spans="2:9" x14ac:dyDescent="0.3">
      <c r="B21" s="4" t="s">
        <v>3</v>
      </c>
      <c r="C21" s="10">
        <f>'Income Statement'!B21</f>
        <v>518</v>
      </c>
      <c r="D21" s="64">
        <f>'Income Statement'!C21</f>
        <v>474.18170266836086</v>
      </c>
      <c r="E21" s="8">
        <f ca="1">E128</f>
        <v>415.18067803098654</v>
      </c>
      <c r="F21" s="8">
        <f t="shared" ref="F21:I21" ca="1" si="8">F128</f>
        <v>340.7989753626257</v>
      </c>
      <c r="G21" s="8">
        <f t="shared" ca="1" si="8"/>
        <v>300</v>
      </c>
      <c r="H21" s="8">
        <f t="shared" ca="1" si="8"/>
        <v>260</v>
      </c>
      <c r="I21" s="8">
        <f t="shared" ca="1" si="8"/>
        <v>220</v>
      </c>
    </row>
    <row r="22" spans="2:9" ht="3" customHeight="1" x14ac:dyDescent="0.3">
      <c r="C22" s="13"/>
      <c r="D22" s="66"/>
    </row>
    <row r="23" spans="2:9" x14ac:dyDescent="0.3">
      <c r="B23" s="4" t="s">
        <v>4</v>
      </c>
      <c r="C23" s="10">
        <f>C19-C21</f>
        <v>3105</v>
      </c>
      <c r="D23" s="64">
        <f>D19-D21</f>
        <v>3948.8182973316393</v>
      </c>
      <c r="E23" s="10">
        <f t="shared" ref="E23:I23" ca="1" si="9">E19-E21</f>
        <v>4252.0679062918052</v>
      </c>
      <c r="F23" s="10">
        <f t="shared" ca="1" si="9"/>
        <v>4793.1744673924459</v>
      </c>
      <c r="G23" s="10">
        <f t="shared" ca="1" si="9"/>
        <v>5347.3707870305825</v>
      </c>
      <c r="H23" s="10">
        <f t="shared" ca="1" si="9"/>
        <v>5952.1078657336348</v>
      </c>
      <c r="I23" s="10">
        <f t="shared" ca="1" si="9"/>
        <v>6613.3186523069999</v>
      </c>
    </row>
    <row r="24" spans="2:9" ht="3" customHeight="1" x14ac:dyDescent="0.3">
      <c r="C24" s="13"/>
      <c r="D24" s="66"/>
    </row>
    <row r="25" spans="2:9" x14ac:dyDescent="0.3">
      <c r="B25" t="s">
        <v>5</v>
      </c>
      <c r="C25" s="10">
        <f>'Income Statement'!B25</f>
        <v>1086.75</v>
      </c>
      <c r="D25" s="64">
        <f>'Income Statement'!C25</f>
        <v>1382.0864040660738</v>
      </c>
      <c r="E25" s="10">
        <f ca="1">E23*E26</f>
        <v>1488.2237672021317</v>
      </c>
      <c r="F25" s="10">
        <f t="shared" ref="F25:I25" ca="1" si="10">F23*F26</f>
        <v>1677.6110635873561</v>
      </c>
      <c r="G25" s="10">
        <f t="shared" ca="1" si="10"/>
        <v>1871.5797754607038</v>
      </c>
      <c r="H25" s="10">
        <f t="shared" ca="1" si="10"/>
        <v>2083.237753006772</v>
      </c>
      <c r="I25" s="10">
        <f t="shared" ca="1" si="10"/>
        <v>2314.6615283074498</v>
      </c>
    </row>
    <row r="26" spans="2:9" x14ac:dyDescent="0.3">
      <c r="B26" t="s">
        <v>6</v>
      </c>
      <c r="C26" s="14" t="s">
        <v>47</v>
      </c>
      <c r="D26" s="67" t="s">
        <v>47</v>
      </c>
      <c r="E26" s="95">
        <v>0.35</v>
      </c>
      <c r="F26" s="95">
        <v>0.35</v>
      </c>
      <c r="G26" s="95">
        <v>0.35</v>
      </c>
      <c r="H26" s="95">
        <v>0.35</v>
      </c>
      <c r="I26" s="95">
        <v>0.35</v>
      </c>
    </row>
    <row r="27" spans="2:9" ht="3" customHeight="1" x14ac:dyDescent="0.3">
      <c r="C27" s="13"/>
      <c r="D27" s="66"/>
    </row>
    <row r="28" spans="2:9" x14ac:dyDescent="0.3">
      <c r="B28" s="4" t="s">
        <v>7</v>
      </c>
      <c r="C28" s="10">
        <f>C23-C25</f>
        <v>2018.25</v>
      </c>
      <c r="D28" s="64">
        <f>D23-D25</f>
        <v>2566.7318932655653</v>
      </c>
      <c r="E28" s="10">
        <f ca="1">E23-E25</f>
        <v>2763.8441390896733</v>
      </c>
      <c r="F28" s="10">
        <f t="shared" ref="F28:I28" ca="1" si="11">F23-F25</f>
        <v>3115.5634038050898</v>
      </c>
      <c r="G28" s="10">
        <f t="shared" ca="1" si="11"/>
        <v>3475.7910115698787</v>
      </c>
      <c r="H28" s="10">
        <f t="shared" ca="1" si="11"/>
        <v>3868.8701127268628</v>
      </c>
      <c r="I28" s="10">
        <f t="shared" ca="1" si="11"/>
        <v>4298.6571239995501</v>
      </c>
    </row>
    <row r="29" spans="2:9" ht="3" customHeight="1" x14ac:dyDescent="0.3">
      <c r="C29" s="13"/>
      <c r="D29" s="66"/>
    </row>
    <row r="30" spans="2:9" ht="11.25" customHeight="1" x14ac:dyDescent="0.3">
      <c r="B30" s="74" t="s">
        <v>32</v>
      </c>
      <c r="C30" s="75">
        <f>C19</f>
        <v>3623</v>
      </c>
      <c r="D30" s="76">
        <f t="shared" ref="D30:I30" si="12">D19</f>
        <v>4423</v>
      </c>
      <c r="E30" s="77">
        <f t="shared" si="12"/>
        <v>4667.2485843227914</v>
      </c>
      <c r="F30" s="77">
        <f t="shared" si="12"/>
        <v>5133.973442755072</v>
      </c>
      <c r="G30" s="77">
        <f t="shared" si="12"/>
        <v>5647.3707870305825</v>
      </c>
      <c r="H30" s="77">
        <f t="shared" si="12"/>
        <v>6212.1078657336348</v>
      </c>
      <c r="I30" s="77">
        <f t="shared" si="12"/>
        <v>6833.3186523069999</v>
      </c>
    </row>
    <row r="31" spans="2:9" x14ac:dyDescent="0.3">
      <c r="B31" s="74" t="s">
        <v>72</v>
      </c>
      <c r="C31" s="75">
        <f>'Income Statement'!B31</f>
        <v>2648</v>
      </c>
      <c r="D31" s="76">
        <f>'Income Statement'!C31</f>
        <v>2981</v>
      </c>
      <c r="E31" s="77">
        <f>E135</f>
        <v>3272.7868344705316</v>
      </c>
      <c r="F31" s="77">
        <f t="shared" ref="F31:I31" si="13">F135</f>
        <v>3600.0655179175851</v>
      </c>
      <c r="G31" s="77">
        <f t="shared" si="13"/>
        <v>3960.0720697093434</v>
      </c>
      <c r="H31" s="77">
        <f t="shared" si="13"/>
        <v>4356.0792766802788</v>
      </c>
      <c r="I31" s="77">
        <f t="shared" si="13"/>
        <v>4791.6872043483063</v>
      </c>
    </row>
    <row r="32" spans="2:9" x14ac:dyDescent="0.3">
      <c r="B32" s="74" t="s">
        <v>73</v>
      </c>
      <c r="C32" s="75">
        <f>'Income Statement'!B32</f>
        <v>0</v>
      </c>
      <c r="D32" s="76">
        <f>'Income Statement'!C32</f>
        <v>0</v>
      </c>
      <c r="E32" s="77">
        <f>D32</f>
        <v>0</v>
      </c>
      <c r="F32" s="77">
        <f t="shared" ref="F32:I32" si="14">E32</f>
        <v>0</v>
      </c>
      <c r="G32" s="77">
        <f t="shared" si="14"/>
        <v>0</v>
      </c>
      <c r="H32" s="77">
        <f t="shared" si="14"/>
        <v>0</v>
      </c>
      <c r="I32" s="77">
        <f t="shared" si="14"/>
        <v>0</v>
      </c>
    </row>
    <row r="33" spans="2:11" x14ac:dyDescent="0.3">
      <c r="B33" s="78" t="s">
        <v>8</v>
      </c>
      <c r="C33" s="79">
        <f>SUM(C30:C32)</f>
        <v>6271</v>
      </c>
      <c r="D33" s="80">
        <f t="shared" ref="D33:I33" si="15">SUM(D30:D32)</f>
        <v>7404</v>
      </c>
      <c r="E33" s="79">
        <f t="shared" si="15"/>
        <v>7940.0354187933226</v>
      </c>
      <c r="F33" s="79">
        <f t="shared" si="15"/>
        <v>8734.0389606726567</v>
      </c>
      <c r="G33" s="79">
        <f t="shared" si="15"/>
        <v>9607.4428567399264</v>
      </c>
      <c r="H33" s="79">
        <f t="shared" si="15"/>
        <v>10568.187142413914</v>
      </c>
      <c r="I33" s="79">
        <f t="shared" si="15"/>
        <v>11625.005856655305</v>
      </c>
      <c r="K33" s="57"/>
    </row>
    <row r="34" spans="2:11" ht="3" customHeight="1" x14ac:dyDescent="0.3">
      <c r="D34" s="69"/>
    </row>
    <row r="35" spans="2:11" x14ac:dyDescent="0.3">
      <c r="B35" s="43" t="s">
        <v>51</v>
      </c>
      <c r="C35" s="44" t="str">
        <f t="shared" ref="C35:I35" si="16">C5</f>
        <v>20X1</v>
      </c>
      <c r="D35" s="44" t="str">
        <f t="shared" si="16"/>
        <v>20X2</v>
      </c>
      <c r="E35" s="44" t="str">
        <f t="shared" si="16"/>
        <v>20X3</v>
      </c>
      <c r="F35" s="44" t="str">
        <f t="shared" si="16"/>
        <v>20X4</v>
      </c>
      <c r="G35" s="44" t="str">
        <f t="shared" si="16"/>
        <v>20X5</v>
      </c>
      <c r="H35" s="44" t="str">
        <f t="shared" si="16"/>
        <v>20X6</v>
      </c>
      <c r="I35" s="44" t="str">
        <f t="shared" si="16"/>
        <v>20X7</v>
      </c>
    </row>
    <row r="36" spans="2:11" ht="3" customHeight="1" x14ac:dyDescent="0.3">
      <c r="D36" s="69"/>
    </row>
    <row r="37" spans="2:11" x14ac:dyDescent="0.3">
      <c r="B37" s="5" t="s">
        <v>9</v>
      </c>
      <c r="C37" s="12"/>
      <c r="D37" s="70"/>
    </row>
    <row r="38" spans="2:11" x14ac:dyDescent="0.3">
      <c r="B38" s="20" t="s">
        <v>10</v>
      </c>
      <c r="C38" s="11">
        <f>'Balance Sheet'!B10</f>
        <v>1773</v>
      </c>
      <c r="D38" s="71">
        <f>'Balance Sheet'!C10</f>
        <v>2000</v>
      </c>
      <c r="E38" s="9">
        <f ca="1">E100</f>
        <v>2000</v>
      </c>
      <c r="F38" s="9">
        <f ca="1">F100</f>
        <v>3324.7377190845655</v>
      </c>
      <c r="G38" s="9">
        <f ca="1">G100</f>
        <v>4815.7753934173998</v>
      </c>
      <c r="H38" s="9">
        <f ca="1">H100</f>
        <v>6501.4168351835124</v>
      </c>
      <c r="I38" s="9">
        <f ca="1">I100</f>
        <v>8448.5224211262375</v>
      </c>
      <c r="K38" s="9"/>
    </row>
    <row r="39" spans="2:11" x14ac:dyDescent="0.3">
      <c r="B39" s="20" t="s">
        <v>11</v>
      </c>
      <c r="C39" s="11">
        <f>'Balance Sheet'!B11</f>
        <v>7750</v>
      </c>
      <c r="D39" s="71">
        <f>'Balance Sheet'!C11</f>
        <v>8852</v>
      </c>
      <c r="E39" s="11">
        <f>E7/365*E69</f>
        <v>9648.654934723043</v>
      </c>
      <c r="F39" s="11">
        <f>F7/365*F69</f>
        <v>10613.520428195348</v>
      </c>
      <c r="G39" s="11">
        <f>G7/365*G69</f>
        <v>11674.872471014884</v>
      </c>
      <c r="H39" s="11">
        <f>H7/365*H69</f>
        <v>12842.359718116375</v>
      </c>
      <c r="I39" s="11">
        <f>I7/365*I69</f>
        <v>14126.595689928014</v>
      </c>
      <c r="K39" s="9"/>
    </row>
    <row r="40" spans="2:11" x14ac:dyDescent="0.3">
      <c r="B40" s="20" t="s">
        <v>12</v>
      </c>
      <c r="C40" s="11">
        <f>'Balance Sheet'!B12</f>
        <v>4800</v>
      </c>
      <c r="D40" s="71">
        <f>'Balance Sheet'!C12</f>
        <v>5700</v>
      </c>
      <c r="E40" s="11">
        <f>E10/365*E70</f>
        <v>6095.2569001378552</v>
      </c>
      <c r="F40" s="11">
        <f>F10/365*F70</f>
        <v>6704.7825901516408</v>
      </c>
      <c r="G40" s="11">
        <f>G10/365*G70</f>
        <v>7375.2608491668052</v>
      </c>
      <c r="H40" s="11">
        <f>H10/365*H70</f>
        <v>8112.7869340834859</v>
      </c>
      <c r="I40" s="11">
        <f>I10/365*I70</f>
        <v>8924.0656274918365</v>
      </c>
      <c r="K40" s="9"/>
    </row>
    <row r="41" spans="2:11" x14ac:dyDescent="0.3">
      <c r="B41" s="31" t="s">
        <v>38</v>
      </c>
      <c r="C41" s="11">
        <f>'Balance Sheet'!B13</f>
        <v>456</v>
      </c>
      <c r="D41" s="71">
        <f>'Balance Sheet'!C13</f>
        <v>1849</v>
      </c>
      <c r="E41" s="9">
        <f>D41</f>
        <v>1849</v>
      </c>
      <c r="F41" s="9">
        <f t="shared" ref="F41:I41" si="17">E41</f>
        <v>1849</v>
      </c>
      <c r="G41" s="9">
        <f t="shared" si="17"/>
        <v>1849</v>
      </c>
      <c r="H41" s="9">
        <f t="shared" si="17"/>
        <v>1849</v>
      </c>
      <c r="I41" s="9">
        <f t="shared" si="17"/>
        <v>1849</v>
      </c>
      <c r="K41" s="9"/>
    </row>
    <row r="42" spans="2:11" x14ac:dyDescent="0.3">
      <c r="B42" s="18" t="s">
        <v>13</v>
      </c>
      <c r="C42" s="17">
        <f>SUM(C38:C41)</f>
        <v>14779</v>
      </c>
      <c r="D42" s="73">
        <f>SUM(D38:D41)</f>
        <v>18401</v>
      </c>
      <c r="E42" s="17">
        <f ca="1">SUM(E38:E41)</f>
        <v>19592.911834860897</v>
      </c>
      <c r="F42" s="17">
        <f t="shared" ref="F42:I42" ca="1" si="18">SUM(F38:F41)</f>
        <v>22492.040737431555</v>
      </c>
      <c r="G42" s="17">
        <f t="shared" ca="1" si="18"/>
        <v>25714.908713599092</v>
      </c>
      <c r="H42" s="17">
        <f t="shared" ca="1" si="18"/>
        <v>29305.563487383377</v>
      </c>
      <c r="I42" s="17">
        <f t="shared" ca="1" si="18"/>
        <v>33348.183738546089</v>
      </c>
      <c r="K42" s="9"/>
    </row>
    <row r="43" spans="2:11" ht="3" customHeight="1" x14ac:dyDescent="0.3">
      <c r="B43" s="1"/>
      <c r="C43" s="12"/>
      <c r="D43" s="70"/>
      <c r="K43" s="9"/>
    </row>
    <row r="44" spans="2:11" x14ac:dyDescent="0.3">
      <c r="B44" s="5" t="s">
        <v>36</v>
      </c>
      <c r="C44" s="12"/>
      <c r="D44" s="70"/>
      <c r="K44" s="9"/>
    </row>
    <row r="45" spans="2:11" x14ac:dyDescent="0.3">
      <c r="B45" s="20" t="s">
        <v>49</v>
      </c>
      <c r="C45" s="11">
        <f>'Balance Sheet'!B17</f>
        <v>10913</v>
      </c>
      <c r="D45" s="71">
        <f>'Balance Sheet'!C17</f>
        <v>10932</v>
      </c>
      <c r="E45" s="9">
        <f>E138</f>
        <v>11159.213165529469</v>
      </c>
      <c r="F45" s="9">
        <f t="shared" ref="F45:I45" si="19">F138</f>
        <v>11559.147647611884</v>
      </c>
      <c r="G45" s="9">
        <f t="shared" si="19"/>
        <v>12099.07557790254</v>
      </c>
      <c r="H45" s="9">
        <f t="shared" si="19"/>
        <v>12742.996301222263</v>
      </c>
      <c r="I45" s="9">
        <f t="shared" si="19"/>
        <v>13451.30909687396</v>
      </c>
      <c r="K45" s="9"/>
    </row>
    <row r="46" spans="2:11" ht="3" customHeight="1" x14ac:dyDescent="0.3">
      <c r="C46" s="12"/>
      <c r="D46" s="70"/>
      <c r="K46" s="9"/>
    </row>
    <row r="47" spans="2:11" x14ac:dyDescent="0.3">
      <c r="B47" s="19" t="s">
        <v>14</v>
      </c>
      <c r="C47" s="17">
        <f>C42+C45</f>
        <v>25692</v>
      </c>
      <c r="D47" s="73">
        <f>D42+D45</f>
        <v>29333</v>
      </c>
      <c r="E47" s="17">
        <f t="shared" ref="E47:I47" ca="1" si="20">E42+E45</f>
        <v>30752.125000390366</v>
      </c>
      <c r="F47" s="17">
        <f t="shared" ca="1" si="20"/>
        <v>34051.188385043439</v>
      </c>
      <c r="G47" s="17">
        <f t="shared" ca="1" si="20"/>
        <v>37813.984291501634</v>
      </c>
      <c r="H47" s="17">
        <f t="shared" ca="1" si="20"/>
        <v>42048.559788605642</v>
      </c>
      <c r="I47" s="17">
        <f t="shared" ca="1" si="20"/>
        <v>46799.492835420053</v>
      </c>
      <c r="K47" s="9"/>
    </row>
    <row r="48" spans="2:11" ht="3" customHeight="1" x14ac:dyDescent="0.3">
      <c r="C48" s="12"/>
      <c r="D48" s="70"/>
      <c r="K48" s="9"/>
    </row>
    <row r="49" spans="2:11" x14ac:dyDescent="0.3">
      <c r="B49" s="5" t="s">
        <v>16</v>
      </c>
      <c r="C49" s="12"/>
      <c r="D49" s="70"/>
      <c r="K49" s="9"/>
    </row>
    <row r="50" spans="2:11" x14ac:dyDescent="0.3">
      <c r="B50" s="20" t="s">
        <v>33</v>
      </c>
      <c r="C50" s="11">
        <f>'Balance Sheet'!B24</f>
        <v>5665</v>
      </c>
      <c r="D50" s="71">
        <f>'Balance Sheet'!C24</f>
        <v>6656</v>
      </c>
      <c r="E50" s="11">
        <f>E10/365*E71</f>
        <v>7154.5899535301005</v>
      </c>
      <c r="F50" s="11">
        <f>F10/365*F71</f>
        <v>7870.0489488831099</v>
      </c>
      <c r="G50" s="11">
        <f>G10/365*G71</f>
        <v>8657.0538437714222</v>
      </c>
      <c r="H50" s="11">
        <f>H10/365*H71</f>
        <v>9522.7592281485649</v>
      </c>
      <c r="I50" s="11">
        <f>I10/365*I71</f>
        <v>10475.035150963424</v>
      </c>
      <c r="K50" s="9"/>
    </row>
    <row r="51" spans="2:11" x14ac:dyDescent="0.3">
      <c r="B51" s="20" t="s">
        <v>48</v>
      </c>
      <c r="C51" s="11">
        <f>'Balance Sheet'!B25</f>
        <v>792</v>
      </c>
      <c r="D51" s="71">
        <f>'Balance Sheet'!C25</f>
        <v>1375.2681067344347</v>
      </c>
      <c r="E51" s="9">
        <f ca="1">E113</f>
        <v>31.959014505027881</v>
      </c>
      <c r="F51" s="9">
        <f ca="1">F113</f>
        <v>0</v>
      </c>
      <c r="G51" s="9">
        <f ca="1">G113</f>
        <v>0</v>
      </c>
      <c r="H51" s="9">
        <f ca="1">H113</f>
        <v>0</v>
      </c>
      <c r="I51" s="9">
        <f ca="1">I113</f>
        <v>0</v>
      </c>
      <c r="K51" s="9"/>
    </row>
    <row r="52" spans="2:11" x14ac:dyDescent="0.3">
      <c r="B52" s="31" t="s">
        <v>39</v>
      </c>
      <c r="C52" s="11">
        <f>'Balance Sheet'!B26</f>
        <v>500</v>
      </c>
      <c r="D52" s="71">
        <f>'Balance Sheet'!C26</f>
        <v>500</v>
      </c>
      <c r="E52" s="9">
        <f>E118</f>
        <v>500</v>
      </c>
      <c r="F52" s="9">
        <f t="shared" ref="F52:I52" si="21">F118</f>
        <v>500</v>
      </c>
      <c r="G52" s="9">
        <f t="shared" si="21"/>
        <v>500</v>
      </c>
      <c r="H52" s="9">
        <f t="shared" si="21"/>
        <v>500</v>
      </c>
      <c r="I52" s="9">
        <f t="shared" si="21"/>
        <v>500</v>
      </c>
      <c r="K52" s="9"/>
    </row>
    <row r="53" spans="2:11" x14ac:dyDescent="0.3">
      <c r="B53" s="18" t="s">
        <v>35</v>
      </c>
      <c r="C53" s="17">
        <f>SUM(C50:C52)</f>
        <v>6957</v>
      </c>
      <c r="D53" s="73">
        <f>SUM(D50:D52)</f>
        <v>8531.2681067344347</v>
      </c>
      <c r="E53" s="17">
        <f t="shared" ref="E53:I53" ca="1" si="22">SUM(E50:E52)</f>
        <v>7686.5489680351284</v>
      </c>
      <c r="F53" s="17">
        <f t="shared" ca="1" si="22"/>
        <v>8370.0489488831099</v>
      </c>
      <c r="G53" s="17">
        <f t="shared" ca="1" si="22"/>
        <v>9157.0538437714222</v>
      </c>
      <c r="H53" s="17">
        <f t="shared" ca="1" si="22"/>
        <v>10022.759228148565</v>
      </c>
      <c r="I53" s="17">
        <f t="shared" ca="1" si="22"/>
        <v>10975.035150963424</v>
      </c>
      <c r="K53" s="9"/>
    </row>
    <row r="54" spans="2:11" ht="3" customHeight="1" x14ac:dyDescent="0.3">
      <c r="B54" s="1"/>
      <c r="C54" s="12"/>
      <c r="D54" s="70"/>
      <c r="K54" s="9"/>
    </row>
    <row r="55" spans="2:11" x14ac:dyDescent="0.3">
      <c r="B55" s="5" t="s">
        <v>17</v>
      </c>
      <c r="C55" s="12"/>
      <c r="D55" s="70"/>
      <c r="K55" s="9"/>
    </row>
    <row r="56" spans="2:11" x14ac:dyDescent="0.3">
      <c r="B56" s="20" t="s">
        <v>40</v>
      </c>
      <c r="C56" s="11">
        <f>'Balance Sheet'!B30</f>
        <v>5000</v>
      </c>
      <c r="D56" s="71">
        <f>'Balance Sheet'!C30</f>
        <v>4500</v>
      </c>
      <c r="E56" s="9">
        <f>E117</f>
        <v>4000</v>
      </c>
      <c r="F56" s="9">
        <f t="shared" ref="F56:I56" si="23">F117</f>
        <v>3500</v>
      </c>
      <c r="G56" s="9">
        <f t="shared" si="23"/>
        <v>3000</v>
      </c>
      <c r="H56" s="9">
        <f t="shared" si="23"/>
        <v>2500</v>
      </c>
      <c r="I56" s="9">
        <f t="shared" si="23"/>
        <v>2000</v>
      </c>
      <c r="K56" s="9"/>
    </row>
    <row r="57" spans="2:11" ht="3" customHeight="1" x14ac:dyDescent="0.3">
      <c r="B57" s="1"/>
      <c r="C57" s="12"/>
      <c r="D57" s="70"/>
      <c r="K57" s="9"/>
    </row>
    <row r="58" spans="2:11" x14ac:dyDescent="0.3">
      <c r="B58" s="19" t="s">
        <v>18</v>
      </c>
      <c r="C58" s="17">
        <f>C53+C56</f>
        <v>11957</v>
      </c>
      <c r="D58" s="73">
        <f>D53+D56</f>
        <v>13031.268106734435</v>
      </c>
      <c r="E58" s="17">
        <f t="shared" ref="E58:I58" ca="1" si="24">E53+E56</f>
        <v>11686.548968035127</v>
      </c>
      <c r="F58" s="17">
        <f t="shared" ca="1" si="24"/>
        <v>11870.04894888311</v>
      </c>
      <c r="G58" s="17">
        <f t="shared" ca="1" si="24"/>
        <v>12157.053843771422</v>
      </c>
      <c r="H58" s="17">
        <f t="shared" ca="1" si="24"/>
        <v>12522.759228148565</v>
      </c>
      <c r="I58" s="17">
        <f t="shared" ca="1" si="24"/>
        <v>12975.035150963424</v>
      </c>
      <c r="K58" s="9"/>
    </row>
    <row r="59" spans="2:11" ht="3" customHeight="1" x14ac:dyDescent="0.3">
      <c r="C59" s="12"/>
      <c r="D59" s="70"/>
      <c r="K59" s="9"/>
    </row>
    <row r="60" spans="2:11" x14ac:dyDescent="0.3">
      <c r="B60" s="1" t="s">
        <v>83</v>
      </c>
      <c r="C60" s="11">
        <f>'Balance Sheet'!B35</f>
        <v>15</v>
      </c>
      <c r="D60" s="71">
        <f>'Balance Sheet'!C35</f>
        <v>15</v>
      </c>
      <c r="E60" s="9">
        <f>D60</f>
        <v>15</v>
      </c>
      <c r="F60" s="9">
        <f t="shared" ref="F60:I60" si="25">E60</f>
        <v>15</v>
      </c>
      <c r="G60" s="9">
        <f t="shared" si="25"/>
        <v>15</v>
      </c>
      <c r="H60" s="9">
        <f t="shared" si="25"/>
        <v>15</v>
      </c>
      <c r="I60" s="9">
        <f t="shared" si="25"/>
        <v>15</v>
      </c>
      <c r="K60" s="9"/>
    </row>
    <row r="61" spans="2:11" x14ac:dyDescent="0.3">
      <c r="B61" s="1" t="s">
        <v>84</v>
      </c>
      <c r="C61" s="11">
        <f>'Balance Sheet'!B36</f>
        <v>5000</v>
      </c>
      <c r="D61" s="71">
        <f>'Balance Sheet'!C36</f>
        <v>5000</v>
      </c>
      <c r="E61" s="9">
        <f>D61</f>
        <v>5000</v>
      </c>
      <c r="F61" s="9">
        <f t="shared" ref="F61:I61" si="26">E61</f>
        <v>5000</v>
      </c>
      <c r="G61" s="9">
        <f t="shared" si="26"/>
        <v>5000</v>
      </c>
      <c r="H61" s="9">
        <f t="shared" si="26"/>
        <v>5000</v>
      </c>
      <c r="I61" s="9">
        <f t="shared" si="26"/>
        <v>5000</v>
      </c>
      <c r="K61" s="9"/>
    </row>
    <row r="62" spans="2:11" x14ac:dyDescent="0.3">
      <c r="B62" s="1" t="s">
        <v>82</v>
      </c>
      <c r="C62" s="11">
        <f>'Balance Sheet'!B37</f>
        <v>8720</v>
      </c>
      <c r="D62" s="71">
        <f>'Balance Sheet'!C37</f>
        <v>11286.731893265565</v>
      </c>
      <c r="E62" s="9">
        <f ca="1">D62+E28</f>
        <v>14050.576032355239</v>
      </c>
      <c r="F62" s="9">
        <f ca="1">E62+F28</f>
        <v>17166.139436160327</v>
      </c>
      <c r="G62" s="9">
        <f ca="1">F62+G28</f>
        <v>20641.930447730207</v>
      </c>
      <c r="H62" s="9">
        <f ca="1">G62+H28</f>
        <v>24510.800560457068</v>
      </c>
      <c r="I62" s="9">
        <f ca="1">H62+I28</f>
        <v>28809.457684456618</v>
      </c>
      <c r="K62" s="9"/>
    </row>
    <row r="63" spans="2:11" x14ac:dyDescent="0.3">
      <c r="B63" s="19" t="s">
        <v>20</v>
      </c>
      <c r="C63" s="17">
        <f>SUM(C60:C62)</f>
        <v>13735</v>
      </c>
      <c r="D63" s="73">
        <f t="shared" ref="D63:I63" si="27">SUM(D60:D62)</f>
        <v>16301.731893265565</v>
      </c>
      <c r="E63" s="17">
        <f t="shared" ca="1" si="27"/>
        <v>19065.576032355239</v>
      </c>
      <c r="F63" s="17">
        <f t="shared" ca="1" si="27"/>
        <v>22181.139436160327</v>
      </c>
      <c r="G63" s="17">
        <f t="shared" ca="1" si="27"/>
        <v>25656.930447730207</v>
      </c>
      <c r="H63" s="17">
        <f t="shared" ca="1" si="27"/>
        <v>29525.800560457068</v>
      </c>
      <c r="I63" s="17">
        <f t="shared" ca="1" si="27"/>
        <v>33824.457684456618</v>
      </c>
      <c r="K63" s="9"/>
    </row>
    <row r="64" spans="2:11" ht="3" customHeight="1" x14ac:dyDescent="0.3">
      <c r="C64" s="12"/>
      <c r="D64" s="70"/>
      <c r="K64" s="9"/>
    </row>
    <row r="65" spans="2:11" x14ac:dyDescent="0.3">
      <c r="B65" s="4" t="s">
        <v>21</v>
      </c>
      <c r="C65" s="10">
        <f t="shared" ref="C65:I65" si="28">C58+C63</f>
        <v>25692</v>
      </c>
      <c r="D65" s="64">
        <f t="shared" si="28"/>
        <v>29333</v>
      </c>
      <c r="E65" s="10">
        <f t="shared" ca="1" si="28"/>
        <v>30752.125000390366</v>
      </c>
      <c r="F65" s="10">
        <f t="shared" ca="1" si="28"/>
        <v>34051.188385043439</v>
      </c>
      <c r="G65" s="10">
        <f t="shared" ca="1" si="28"/>
        <v>37813.984291501627</v>
      </c>
      <c r="H65" s="10">
        <f t="shared" ca="1" si="28"/>
        <v>42048.559788605635</v>
      </c>
      <c r="I65" s="10">
        <f t="shared" ca="1" si="28"/>
        <v>46799.492835420038</v>
      </c>
      <c r="K65" s="9"/>
    </row>
    <row r="66" spans="2:11" s="22" customFormat="1" x14ac:dyDescent="0.3">
      <c r="B66" s="55" t="s">
        <v>22</v>
      </c>
      <c r="C66" s="56">
        <f t="shared" ref="C66:I66" si="29">C47-C65</f>
        <v>0</v>
      </c>
      <c r="D66" s="72">
        <f t="shared" si="29"/>
        <v>0</v>
      </c>
      <c r="E66" s="56">
        <f t="shared" ca="1" si="29"/>
        <v>0</v>
      </c>
      <c r="F66" s="56">
        <f t="shared" ca="1" si="29"/>
        <v>0</v>
      </c>
      <c r="G66" s="56">
        <f t="shared" ca="1" si="29"/>
        <v>0</v>
      </c>
      <c r="H66" s="56">
        <f t="shared" ca="1" si="29"/>
        <v>0</v>
      </c>
      <c r="I66" s="56">
        <f t="shared" ca="1" si="29"/>
        <v>0</v>
      </c>
      <c r="K66" s="9"/>
    </row>
    <row r="67" spans="2:11" ht="3" customHeight="1" x14ac:dyDescent="0.3">
      <c r="C67" s="12"/>
      <c r="D67" s="70"/>
    </row>
    <row r="68" spans="2:11" x14ac:dyDescent="0.3">
      <c r="B68" s="81" t="s">
        <v>23</v>
      </c>
      <c r="C68" s="82"/>
      <c r="D68" s="83"/>
      <c r="E68" s="74"/>
      <c r="F68" s="74"/>
      <c r="G68" s="74"/>
      <c r="H68" s="74"/>
      <c r="I68" s="74"/>
    </row>
    <row r="69" spans="2:11" x14ac:dyDescent="0.3">
      <c r="B69" s="84" t="s">
        <v>24</v>
      </c>
      <c r="C69" s="75">
        <f>C39/(C7/365)</f>
        <v>37.994278192661042</v>
      </c>
      <c r="D69" s="76">
        <f>D39/(D7/365)</f>
        <v>38.69807885785464</v>
      </c>
      <c r="E69" s="77">
        <f>AVERAGE($C$69:$D$69)</f>
        <v>38.346178525257841</v>
      </c>
      <c r="F69" s="77">
        <f t="shared" ref="F69:I69" si="30">AVERAGE($C$69:$D$69)</f>
        <v>38.346178525257841</v>
      </c>
      <c r="G69" s="77">
        <f t="shared" si="30"/>
        <v>38.346178525257841</v>
      </c>
      <c r="H69" s="77">
        <f t="shared" si="30"/>
        <v>38.346178525257841</v>
      </c>
      <c r="I69" s="77">
        <f t="shared" si="30"/>
        <v>38.346178525257841</v>
      </c>
    </row>
    <row r="70" spans="2:11" x14ac:dyDescent="0.3">
      <c r="B70" s="84" t="s">
        <v>80</v>
      </c>
      <c r="C70" s="75">
        <f>C40/(C10/365)</f>
        <v>27.188081936685286</v>
      </c>
      <c r="D70" s="76">
        <f>D40/(D10/365)</f>
        <v>28.687055319618334</v>
      </c>
      <c r="E70" s="77">
        <f>AVERAGE($C$70:$D$70)</f>
        <v>27.937568628151809</v>
      </c>
      <c r="F70" s="77">
        <f t="shared" ref="F70:I70" si="31">AVERAGE($C$70:$D$70)</f>
        <v>27.937568628151809</v>
      </c>
      <c r="G70" s="77">
        <f t="shared" si="31"/>
        <v>27.937568628151809</v>
      </c>
      <c r="H70" s="77">
        <f t="shared" si="31"/>
        <v>27.937568628151809</v>
      </c>
      <c r="I70" s="77">
        <f t="shared" si="31"/>
        <v>27.937568628151809</v>
      </c>
    </row>
    <row r="71" spans="2:11" x14ac:dyDescent="0.3">
      <c r="B71" s="84" t="s">
        <v>25</v>
      </c>
      <c r="C71" s="75">
        <f>C50/(C10/365)</f>
        <v>32.087600869025451</v>
      </c>
      <c r="D71" s="76">
        <f>D50/(D10/365)</f>
        <v>33.498428106557832</v>
      </c>
      <c r="E71" s="77">
        <f>AVERAGE($C$71:$D$71)</f>
        <v>32.793014487791638</v>
      </c>
      <c r="F71" s="77">
        <f t="shared" ref="F71:I71" si="32">AVERAGE($C$71:$D$71)</f>
        <v>32.793014487791638</v>
      </c>
      <c r="G71" s="77">
        <f t="shared" si="32"/>
        <v>32.793014487791638</v>
      </c>
      <c r="H71" s="77">
        <f t="shared" si="32"/>
        <v>32.793014487791638</v>
      </c>
      <c r="I71" s="77">
        <f t="shared" si="32"/>
        <v>32.793014487791638</v>
      </c>
    </row>
    <row r="72" spans="2:11" ht="5.0999999999999996" customHeight="1" x14ac:dyDescent="0.3">
      <c r="D72" s="69"/>
    </row>
    <row r="73" spans="2:11" x14ac:dyDescent="0.3">
      <c r="B73" s="43" t="s">
        <v>52</v>
      </c>
      <c r="C73" s="44" t="str">
        <f t="shared" ref="C73:I73" si="33">C35</f>
        <v>20X1</v>
      </c>
      <c r="D73" s="44" t="str">
        <f t="shared" si="33"/>
        <v>20X2</v>
      </c>
      <c r="E73" s="44" t="str">
        <f t="shared" si="33"/>
        <v>20X3</v>
      </c>
      <c r="F73" s="44" t="str">
        <f t="shared" si="33"/>
        <v>20X4</v>
      </c>
      <c r="G73" s="44" t="str">
        <f t="shared" si="33"/>
        <v>20X5</v>
      </c>
      <c r="H73" s="44" t="str">
        <f t="shared" si="33"/>
        <v>20X6</v>
      </c>
      <c r="I73" s="44" t="str">
        <f t="shared" si="33"/>
        <v>20X7</v>
      </c>
    </row>
    <row r="74" spans="2:11" ht="3" customHeight="1" x14ac:dyDescent="0.3"/>
    <row r="75" spans="2:11" ht="11.25" customHeight="1" x14ac:dyDescent="0.3">
      <c r="B75" s="4" t="s">
        <v>41</v>
      </c>
    </row>
    <row r="76" spans="2:11" x14ac:dyDescent="0.3">
      <c r="B76" s="5" t="s">
        <v>7</v>
      </c>
      <c r="C76" s="9"/>
      <c r="D76" s="9"/>
      <c r="E76" s="9">
        <f ca="1">E28</f>
        <v>2763.8441390896733</v>
      </c>
      <c r="F76" s="9">
        <f ca="1">F28</f>
        <v>3115.5634038050898</v>
      </c>
      <c r="G76" s="9">
        <f ca="1">G28</f>
        <v>3475.7910115698787</v>
      </c>
      <c r="H76" s="9">
        <f ca="1">H28</f>
        <v>3868.8701127268628</v>
      </c>
      <c r="I76" s="9">
        <f ca="1">I28</f>
        <v>4298.6571239995501</v>
      </c>
    </row>
    <row r="77" spans="2:11" ht="3" customHeight="1" x14ac:dyDescent="0.3">
      <c r="B77" s="5"/>
      <c r="C77" s="9"/>
      <c r="D77" s="9"/>
      <c r="E77" s="9"/>
      <c r="F77" s="9"/>
      <c r="G77" s="9"/>
      <c r="H77" s="9"/>
      <c r="I77" s="9"/>
    </row>
    <row r="78" spans="2:11" x14ac:dyDescent="0.3">
      <c r="B78" s="28" t="s">
        <v>26</v>
      </c>
    </row>
    <row r="79" spans="2:11" x14ac:dyDescent="0.3">
      <c r="B79" s="20" t="s">
        <v>72</v>
      </c>
      <c r="C79" s="9"/>
      <c r="D79" s="9"/>
      <c r="E79" s="9">
        <f>E135</f>
        <v>3272.7868344705316</v>
      </c>
      <c r="F79" s="9">
        <f t="shared" ref="F79:I79" si="34">F135</f>
        <v>3600.0655179175851</v>
      </c>
      <c r="G79" s="9">
        <f t="shared" si="34"/>
        <v>3960.0720697093434</v>
      </c>
      <c r="H79" s="9">
        <f t="shared" si="34"/>
        <v>4356.0792766802788</v>
      </c>
      <c r="I79" s="9">
        <f t="shared" si="34"/>
        <v>4791.6872043483063</v>
      </c>
    </row>
    <row r="80" spans="2:11" x14ac:dyDescent="0.3">
      <c r="B80" s="20" t="s">
        <v>73</v>
      </c>
      <c r="C80" s="9"/>
      <c r="D80" s="9"/>
      <c r="E80" s="9">
        <v>0</v>
      </c>
      <c r="F80" s="9">
        <v>0</v>
      </c>
      <c r="G80" s="9">
        <v>0</v>
      </c>
      <c r="H80" s="9">
        <v>0</v>
      </c>
      <c r="I80" s="9">
        <v>0</v>
      </c>
    </row>
    <row r="81" spans="2:9" ht="3" customHeight="1" x14ac:dyDescent="0.3"/>
    <row r="82" spans="2:9" x14ac:dyDescent="0.3">
      <c r="B82" s="28" t="s">
        <v>27</v>
      </c>
    </row>
    <row r="83" spans="2:9" x14ac:dyDescent="0.3">
      <c r="B83" s="20" t="s">
        <v>11</v>
      </c>
      <c r="E83" s="9">
        <f t="shared" ref="E83:I84" si="35">D39-E39</f>
        <v>-796.65493472304297</v>
      </c>
      <c r="F83" s="9">
        <f t="shared" si="35"/>
        <v>-964.86549347230539</v>
      </c>
      <c r="G83" s="9">
        <f t="shared" si="35"/>
        <v>-1061.3520428195352</v>
      </c>
      <c r="H83" s="9">
        <f t="shared" si="35"/>
        <v>-1167.4872471014914</v>
      </c>
      <c r="I83" s="9">
        <f t="shared" si="35"/>
        <v>-1284.2359718116386</v>
      </c>
    </row>
    <row r="84" spans="2:9" x14ac:dyDescent="0.3">
      <c r="B84" s="20" t="s">
        <v>12</v>
      </c>
      <c r="E84" s="9">
        <f t="shared" si="35"/>
        <v>-395.25690013785515</v>
      </c>
      <c r="F84" s="9">
        <f t="shared" si="35"/>
        <v>-609.52569001378561</v>
      </c>
      <c r="G84" s="9">
        <f t="shared" si="35"/>
        <v>-670.47825901516444</v>
      </c>
      <c r="H84" s="9">
        <f t="shared" si="35"/>
        <v>-737.5260849166807</v>
      </c>
      <c r="I84" s="9">
        <f t="shared" si="35"/>
        <v>-811.27869340835059</v>
      </c>
    </row>
    <row r="85" spans="2:9" x14ac:dyDescent="0.3">
      <c r="B85" s="20" t="s">
        <v>33</v>
      </c>
      <c r="C85" s="29"/>
      <c r="D85" s="29"/>
      <c r="E85" s="9">
        <f>E50-D50</f>
        <v>498.5899535301005</v>
      </c>
      <c r="F85" s="9">
        <f>F50-E50</f>
        <v>715.45899535300941</v>
      </c>
      <c r="G85" s="9">
        <f>G50-F50</f>
        <v>787.00489488831226</v>
      </c>
      <c r="H85" s="9">
        <f>H50-G50</f>
        <v>865.70538437714276</v>
      </c>
      <c r="I85" s="9">
        <f>I50-H50</f>
        <v>952.27592281485886</v>
      </c>
    </row>
    <row r="86" spans="2:9" ht="5.0999999999999996" customHeight="1" x14ac:dyDescent="0.3">
      <c r="B86" s="52"/>
      <c r="C86" s="30"/>
      <c r="D86" s="30"/>
      <c r="E86" s="36"/>
      <c r="F86" s="36"/>
      <c r="G86" s="36"/>
      <c r="H86" s="36"/>
      <c r="I86" s="36"/>
    </row>
    <row r="87" spans="2:9" x14ac:dyDescent="0.3">
      <c r="B87" s="51" t="s">
        <v>43</v>
      </c>
      <c r="C87" s="26"/>
      <c r="D87" s="26"/>
      <c r="E87" s="27">
        <f ca="1">E76+E79+E80+E83+E84+E85</f>
        <v>5343.3090922294068</v>
      </c>
      <c r="F87" s="27">
        <f ca="1">F76+F79+F80+F83+F84+F85</f>
        <v>5856.6967335895934</v>
      </c>
      <c r="G87" s="27">
        <f ca="1">G76+G79+G80+G83+G84+G85</f>
        <v>6491.0376743328343</v>
      </c>
      <c r="H87" s="27">
        <f ca="1">H76+H79+H80+H83+H84+H85</f>
        <v>7185.6414417661126</v>
      </c>
      <c r="I87" s="27">
        <f ca="1">I76+I79+I80+I83+I84+I85</f>
        <v>7947.1055859427252</v>
      </c>
    </row>
    <row r="88" spans="2:9" ht="3" customHeight="1" x14ac:dyDescent="0.3"/>
    <row r="89" spans="2:9" x14ac:dyDescent="0.3">
      <c r="B89" s="4" t="s">
        <v>42</v>
      </c>
    </row>
    <row r="90" spans="2:9" x14ac:dyDescent="0.3">
      <c r="B90" s="20" t="s">
        <v>53</v>
      </c>
      <c r="E90" s="9">
        <f>-E133</f>
        <v>-3500</v>
      </c>
      <c r="F90" s="9">
        <f t="shared" ref="F90:I90" si="36">-F133</f>
        <v>-4000</v>
      </c>
      <c r="G90" s="9">
        <f t="shared" si="36"/>
        <v>-4500</v>
      </c>
      <c r="H90" s="9">
        <f t="shared" si="36"/>
        <v>-5000</v>
      </c>
      <c r="I90" s="9">
        <f t="shared" si="36"/>
        <v>-5500</v>
      </c>
    </row>
    <row r="91" spans="2:9" x14ac:dyDescent="0.3">
      <c r="B91" s="51" t="s">
        <v>44</v>
      </c>
      <c r="C91" s="26"/>
      <c r="D91" s="26"/>
      <c r="E91" s="27">
        <f>E90</f>
        <v>-3500</v>
      </c>
      <c r="F91" s="27">
        <f t="shared" ref="F91:I91" si="37">F90</f>
        <v>-4000</v>
      </c>
      <c r="G91" s="27">
        <f t="shared" si="37"/>
        <v>-4500</v>
      </c>
      <c r="H91" s="27">
        <f t="shared" si="37"/>
        <v>-5000</v>
      </c>
      <c r="I91" s="27">
        <f t="shared" si="37"/>
        <v>-5500</v>
      </c>
    </row>
    <row r="92" spans="2:9" ht="3" customHeight="1" x14ac:dyDescent="0.3"/>
    <row r="93" spans="2:9" x14ac:dyDescent="0.3">
      <c r="B93" s="4" t="s">
        <v>45</v>
      </c>
    </row>
    <row r="94" spans="2:9" x14ac:dyDescent="0.3">
      <c r="B94" s="20" t="s">
        <v>98</v>
      </c>
      <c r="E94" s="9">
        <f ca="1">E113-D113</f>
        <v>-1343.3090922294068</v>
      </c>
      <c r="F94" s="9">
        <f t="shared" ref="F94:I94" ca="1" si="38">F113-E113</f>
        <v>-31.959014505027881</v>
      </c>
      <c r="G94" s="9">
        <f t="shared" ca="1" si="38"/>
        <v>0</v>
      </c>
      <c r="H94" s="9">
        <f t="shared" ca="1" si="38"/>
        <v>0</v>
      </c>
      <c r="I94" s="9">
        <f t="shared" ca="1" si="38"/>
        <v>0</v>
      </c>
    </row>
    <row r="95" spans="2:9" x14ac:dyDescent="0.3">
      <c r="B95" s="20" t="s">
        <v>54</v>
      </c>
      <c r="E95" s="9">
        <f>E117-D117</f>
        <v>-500</v>
      </c>
      <c r="F95" s="9">
        <f t="shared" ref="F95:I95" si="39">F117-E117</f>
        <v>-500</v>
      </c>
      <c r="G95" s="9">
        <f t="shared" si="39"/>
        <v>-500</v>
      </c>
      <c r="H95" s="9">
        <f t="shared" si="39"/>
        <v>-500</v>
      </c>
      <c r="I95" s="9">
        <f t="shared" si="39"/>
        <v>-500</v>
      </c>
    </row>
    <row r="96" spans="2:9" x14ac:dyDescent="0.3">
      <c r="B96" s="51" t="s">
        <v>85</v>
      </c>
      <c r="C96" s="26"/>
      <c r="D96" s="26"/>
      <c r="E96" s="27">
        <f ca="1">SUM(E94:E95)</f>
        <v>-1843.3090922294068</v>
      </c>
      <c r="F96" s="27">
        <f t="shared" ref="F96:I96" ca="1" si="40">SUM(F94:F95)</f>
        <v>-531.95901450502788</v>
      </c>
      <c r="G96" s="27">
        <f t="shared" ca="1" si="40"/>
        <v>-500</v>
      </c>
      <c r="H96" s="27">
        <f t="shared" ca="1" si="40"/>
        <v>-500</v>
      </c>
      <c r="I96" s="27">
        <f t="shared" ca="1" si="40"/>
        <v>-500</v>
      </c>
    </row>
    <row r="97" spans="2:9" ht="3" customHeight="1" x14ac:dyDescent="0.3"/>
    <row r="98" spans="2:9" x14ac:dyDescent="0.3">
      <c r="B98" t="s">
        <v>28</v>
      </c>
      <c r="E98" s="9">
        <f ca="1">E87+E91+E96</f>
        <v>0</v>
      </c>
      <c r="F98" s="9">
        <f t="shared" ref="F98:I98" ca="1" si="41">F87+F91+F96</f>
        <v>1324.7377190845655</v>
      </c>
      <c r="G98" s="9">
        <f t="shared" ca="1" si="41"/>
        <v>1491.0376743328343</v>
      </c>
      <c r="H98" s="9">
        <f t="shared" ca="1" si="41"/>
        <v>1685.6414417661126</v>
      </c>
      <c r="I98" s="9">
        <f t="shared" ca="1" si="41"/>
        <v>1947.1055859427252</v>
      </c>
    </row>
    <row r="99" spans="2:9" x14ac:dyDescent="0.3">
      <c r="B99" s="32" t="s">
        <v>29</v>
      </c>
      <c r="C99" s="32"/>
      <c r="D99" s="32"/>
      <c r="E99" s="33">
        <f>D38</f>
        <v>2000</v>
      </c>
      <c r="F99" s="33">
        <f ca="1">E38</f>
        <v>2000</v>
      </c>
      <c r="G99" s="33">
        <f ca="1">F38</f>
        <v>3324.7377190845655</v>
      </c>
      <c r="H99" s="33">
        <f ca="1">G38</f>
        <v>4815.7753934173998</v>
      </c>
      <c r="I99" s="33">
        <f ca="1">H38</f>
        <v>6501.4168351835124</v>
      </c>
    </row>
    <row r="100" spans="2:9" ht="10.5" thickBot="1" x14ac:dyDescent="0.35">
      <c r="B100" s="34" t="s">
        <v>30</v>
      </c>
      <c r="C100" s="34"/>
      <c r="D100" s="34"/>
      <c r="E100" s="35">
        <f ca="1">E98+E99</f>
        <v>2000</v>
      </c>
      <c r="F100" s="35">
        <f t="shared" ref="F100:I100" ca="1" si="42">F98+F99</f>
        <v>3324.7377190845655</v>
      </c>
      <c r="G100" s="35">
        <f t="shared" ca="1" si="42"/>
        <v>4815.7753934173998</v>
      </c>
      <c r="H100" s="35">
        <f t="shared" ca="1" si="42"/>
        <v>6501.4168351835124</v>
      </c>
      <c r="I100" s="35">
        <f t="shared" ca="1" si="42"/>
        <v>8448.5224211262375</v>
      </c>
    </row>
    <row r="102" spans="2:9" ht="20.25" x14ac:dyDescent="0.55000000000000004">
      <c r="B102" s="47" t="s">
        <v>76</v>
      </c>
      <c r="C102" s="46"/>
      <c r="D102" s="46"/>
      <c r="E102" s="46"/>
      <c r="F102" s="46"/>
      <c r="G102" s="46"/>
      <c r="H102" s="46"/>
      <c r="I102" s="46"/>
    </row>
    <row r="103" spans="2:9" ht="12.75" customHeight="1" x14ac:dyDescent="0.55000000000000004">
      <c r="B103" s="42" t="str">
        <f>B2</f>
        <v>Company Name</v>
      </c>
      <c r="C103" s="46"/>
      <c r="D103" s="46"/>
      <c r="E103" s="46"/>
      <c r="F103" s="46"/>
      <c r="G103" s="46"/>
      <c r="H103" s="46"/>
      <c r="I103" s="46"/>
    </row>
    <row r="104" spans="2:9" ht="12.75" customHeight="1" x14ac:dyDescent="0.55000000000000004">
      <c r="B104" s="41" t="s">
        <v>79</v>
      </c>
      <c r="C104" s="46"/>
      <c r="D104" s="46"/>
      <c r="E104" s="46"/>
      <c r="F104" s="46"/>
      <c r="G104" s="46"/>
      <c r="H104" s="46"/>
      <c r="I104" s="46"/>
    </row>
    <row r="105" spans="2:9" ht="5.0999999999999996" customHeight="1" x14ac:dyDescent="0.3"/>
    <row r="106" spans="2:9" x14ac:dyDescent="0.3">
      <c r="B106" s="43" t="s">
        <v>55</v>
      </c>
      <c r="C106" s="44" t="str">
        <f>'3SM_Original'!C5</f>
        <v>20X1</v>
      </c>
      <c r="D106" s="44" t="str">
        <f>'3SM_Original'!D5</f>
        <v>20X2</v>
      </c>
      <c r="E106" s="44" t="str">
        <f>'3SM_Original'!E5</f>
        <v>20X3</v>
      </c>
      <c r="F106" s="44" t="str">
        <f>'3SM_Original'!F5</f>
        <v>20X4</v>
      </c>
      <c r="G106" s="44" t="str">
        <f>'3SM_Original'!G5</f>
        <v>20X5</v>
      </c>
      <c r="H106" s="44" t="str">
        <f>'3SM_Original'!H5</f>
        <v>20X6</v>
      </c>
      <c r="I106" s="44" t="str">
        <f>'3SM_Original'!I5</f>
        <v>20X7</v>
      </c>
    </row>
    <row r="107" spans="2:9" ht="5.0999999999999996" customHeight="1" x14ac:dyDescent="0.3">
      <c r="B107" s="16"/>
      <c r="C107" s="7"/>
      <c r="D107" s="7"/>
    </row>
    <row r="108" spans="2:9" x14ac:dyDescent="0.3">
      <c r="B108" s="58" t="s">
        <v>56</v>
      </c>
      <c r="C108" s="39"/>
      <c r="D108" s="39"/>
      <c r="E108" s="25">
        <f>D38</f>
        <v>2000</v>
      </c>
      <c r="F108" s="25">
        <f t="shared" ref="F108:I108" ca="1" si="43">E38</f>
        <v>2000</v>
      </c>
      <c r="G108" s="25">
        <f t="shared" ca="1" si="43"/>
        <v>3324.7377190845655</v>
      </c>
      <c r="H108" s="25">
        <f t="shared" ca="1" si="43"/>
        <v>4815.7753934173998</v>
      </c>
      <c r="I108" s="25">
        <f t="shared" ca="1" si="43"/>
        <v>6501.4168351835124</v>
      </c>
    </row>
    <row r="109" spans="2:9" x14ac:dyDescent="0.3">
      <c r="B109" s="1" t="s">
        <v>57</v>
      </c>
      <c r="C109" s="39"/>
      <c r="D109" s="39"/>
      <c r="E109" s="25">
        <f ca="1">E87+E91</f>
        <v>1843.3090922294068</v>
      </c>
      <c r="F109" s="25">
        <f t="shared" ref="F109:I109" ca="1" si="44">F87+F91</f>
        <v>1856.6967335895934</v>
      </c>
      <c r="G109" s="25">
        <f t="shared" ca="1" si="44"/>
        <v>1991.0376743328343</v>
      </c>
      <c r="H109" s="25">
        <f t="shared" ca="1" si="44"/>
        <v>2185.6414417661126</v>
      </c>
      <c r="I109" s="25">
        <f t="shared" ca="1" si="44"/>
        <v>2447.1055859427252</v>
      </c>
    </row>
    <row r="110" spans="2:9" x14ac:dyDescent="0.3">
      <c r="B110" s="1" t="s">
        <v>97</v>
      </c>
      <c r="C110" s="39"/>
      <c r="D110" s="39"/>
      <c r="E110" s="25">
        <f>E95</f>
        <v>-500</v>
      </c>
      <c r="F110" s="25">
        <f t="shared" ref="F110:I110" si="45">F95</f>
        <v>-500</v>
      </c>
      <c r="G110" s="25">
        <f t="shared" si="45"/>
        <v>-500</v>
      </c>
      <c r="H110" s="25">
        <f t="shared" si="45"/>
        <v>-500</v>
      </c>
      <c r="I110" s="25">
        <f t="shared" si="45"/>
        <v>-500</v>
      </c>
    </row>
    <row r="111" spans="2:9" x14ac:dyDescent="0.3">
      <c r="B111" s="1" t="s">
        <v>58</v>
      </c>
      <c r="C111" s="39"/>
      <c r="D111" s="39"/>
      <c r="E111" s="86">
        <v>2000</v>
      </c>
      <c r="F111" s="86">
        <v>2000</v>
      </c>
      <c r="G111" s="86">
        <v>2000</v>
      </c>
      <c r="H111" s="86">
        <v>2000</v>
      </c>
      <c r="I111" s="86">
        <v>2000</v>
      </c>
    </row>
    <row r="112" spans="2:9" x14ac:dyDescent="0.3">
      <c r="B112" s="59" t="s">
        <v>94</v>
      </c>
      <c r="C112" s="60"/>
      <c r="D112" s="60"/>
      <c r="E112" s="36">
        <f ca="1">E108+E109+E110-E111</f>
        <v>1343.3090922294068</v>
      </c>
      <c r="F112" s="36">
        <f t="shared" ref="F112:I112" ca="1" si="46">F108+F109+F110-F111</f>
        <v>1356.6967335895934</v>
      </c>
      <c r="G112" s="36">
        <f t="shared" ca="1" si="46"/>
        <v>2815.7753934173998</v>
      </c>
      <c r="H112" s="36">
        <f t="shared" ca="1" si="46"/>
        <v>4501.4168351835124</v>
      </c>
      <c r="I112" s="36">
        <f t="shared" ca="1" si="46"/>
        <v>6448.5224211262375</v>
      </c>
    </row>
    <row r="113" spans="2:9" ht="11.25" customHeight="1" thickBot="1" x14ac:dyDescent="0.35">
      <c r="B113" s="38" t="s">
        <v>48</v>
      </c>
      <c r="C113" s="37">
        <f>C51</f>
        <v>792</v>
      </c>
      <c r="D113" s="37">
        <f>D51</f>
        <v>1375.2681067344347</v>
      </c>
      <c r="E113" s="37">
        <f ca="1">MAX(0,D113-E112)</f>
        <v>31.959014505027881</v>
      </c>
      <c r="F113" s="37">
        <f ca="1">MAX(0,E113-F112)</f>
        <v>0</v>
      </c>
      <c r="G113" s="37">
        <f ca="1">MAX(0,F113-G112)</f>
        <v>0</v>
      </c>
      <c r="H113" s="37">
        <f ca="1">MAX(0,G113-H112)</f>
        <v>0</v>
      </c>
      <c r="I113" s="37">
        <f ca="1">MAX(0,H113-I112)</f>
        <v>0</v>
      </c>
    </row>
    <row r="114" spans="2:9" ht="5.0999999999999996" customHeight="1" x14ac:dyDescent="0.3">
      <c r="B114" s="30"/>
      <c r="C114" s="36"/>
      <c r="D114" s="36"/>
      <c r="E114" s="36"/>
      <c r="F114" s="36"/>
      <c r="G114" s="36"/>
      <c r="H114" s="36"/>
      <c r="I114" s="36"/>
    </row>
    <row r="115" spans="2:9" x14ac:dyDescent="0.3">
      <c r="B115" s="4" t="s">
        <v>60</v>
      </c>
      <c r="C115" s="8"/>
      <c r="D115" s="8"/>
      <c r="E115" s="8"/>
      <c r="F115" s="8"/>
      <c r="G115" s="8"/>
      <c r="H115" s="8"/>
      <c r="I115" s="8"/>
    </row>
    <row r="116" spans="2:9" ht="5.0999999999999996" customHeight="1" x14ac:dyDescent="0.3">
      <c r="B116" s="4"/>
      <c r="C116" s="8"/>
      <c r="D116" s="8"/>
      <c r="E116" s="8"/>
      <c r="F116" s="8"/>
      <c r="G116" s="8"/>
      <c r="H116" s="8"/>
      <c r="I116" s="8"/>
    </row>
    <row r="117" spans="2:9" x14ac:dyDescent="0.3">
      <c r="B117" s="1" t="s">
        <v>40</v>
      </c>
      <c r="C117" s="25">
        <f>C56</f>
        <v>5000</v>
      </c>
      <c r="D117" s="25">
        <f>D56</f>
        <v>4500</v>
      </c>
      <c r="E117" s="25">
        <f>D117-E118</f>
        <v>4000</v>
      </c>
      <c r="F117" s="25">
        <f>E117-F118</f>
        <v>3500</v>
      </c>
      <c r="G117" s="25">
        <f>F117-G118</f>
        <v>3000</v>
      </c>
      <c r="H117" s="25">
        <f>G117-H118</f>
        <v>2500</v>
      </c>
      <c r="I117" s="25">
        <f>H117-I118</f>
        <v>2000</v>
      </c>
    </row>
    <row r="118" spans="2:9" x14ac:dyDescent="0.3">
      <c r="B118" s="1" t="s">
        <v>59</v>
      </c>
      <c r="C118" s="25">
        <f>C52</f>
        <v>500</v>
      </c>
      <c r="D118" s="25">
        <f>D52</f>
        <v>500</v>
      </c>
      <c r="E118" s="25">
        <f>D118</f>
        <v>500</v>
      </c>
      <c r="F118" s="25">
        <f>E118</f>
        <v>500</v>
      </c>
      <c r="G118" s="25">
        <f>F118</f>
        <v>500</v>
      </c>
      <c r="H118" s="25">
        <f>G118</f>
        <v>500</v>
      </c>
      <c r="I118" s="25">
        <f>H118</f>
        <v>500</v>
      </c>
    </row>
    <row r="119" spans="2:9" ht="5.0999999999999996" customHeight="1" x14ac:dyDescent="0.3">
      <c r="C119" s="8"/>
      <c r="D119" s="8"/>
      <c r="E119" s="8"/>
      <c r="F119" s="8"/>
      <c r="G119" s="8"/>
      <c r="H119" s="8"/>
      <c r="I119" s="8"/>
    </row>
    <row r="120" spans="2:9" x14ac:dyDescent="0.3">
      <c r="B120" s="4" t="s">
        <v>3</v>
      </c>
      <c r="C120" s="50"/>
      <c r="D120" s="50"/>
      <c r="E120" s="50"/>
      <c r="F120" s="50"/>
      <c r="G120" s="50"/>
      <c r="H120" s="50"/>
      <c r="I120" s="50"/>
    </row>
    <row r="121" spans="2:9" ht="5.0999999999999996" customHeight="1" x14ac:dyDescent="0.3">
      <c r="C121" s="8"/>
      <c r="D121" s="8"/>
      <c r="E121" s="8"/>
      <c r="F121" s="8"/>
      <c r="G121" s="8"/>
      <c r="H121" s="8"/>
      <c r="I121" s="8"/>
    </row>
    <row r="122" spans="2:9" x14ac:dyDescent="0.3">
      <c r="B122" s="1" t="s">
        <v>61</v>
      </c>
      <c r="C122" s="8"/>
      <c r="D122" s="8"/>
      <c r="E122" s="96">
        <v>0.08</v>
      </c>
      <c r="F122" s="96">
        <v>0.08</v>
      </c>
      <c r="G122" s="96">
        <v>0.08</v>
      </c>
      <c r="H122" s="96">
        <v>0.08</v>
      </c>
      <c r="I122" s="96">
        <v>0.08</v>
      </c>
    </row>
    <row r="123" spans="2:9" x14ac:dyDescent="0.3">
      <c r="B123" s="1" t="s">
        <v>62</v>
      </c>
      <c r="C123" s="8"/>
      <c r="D123" s="8"/>
      <c r="E123" s="96">
        <v>0.05</v>
      </c>
      <c r="F123" s="96">
        <v>0.05</v>
      </c>
      <c r="G123" s="96">
        <v>0.05</v>
      </c>
      <c r="H123" s="96">
        <v>0.05</v>
      </c>
      <c r="I123" s="96">
        <v>0.05</v>
      </c>
    </row>
    <row r="124" spans="2:9" ht="5.0999999999999996" customHeight="1" x14ac:dyDescent="0.3">
      <c r="B124" s="1"/>
      <c r="C124" s="8"/>
      <c r="D124" s="8"/>
      <c r="E124" s="8"/>
      <c r="F124" s="8"/>
      <c r="G124" s="8"/>
      <c r="H124" s="8"/>
      <c r="I124" s="8"/>
    </row>
    <row r="125" spans="2:9" x14ac:dyDescent="0.3">
      <c r="B125" s="1" t="s">
        <v>63</v>
      </c>
      <c r="C125" s="8"/>
      <c r="D125" s="8"/>
      <c r="E125" s="25">
        <f>AVERAGE(SUM(D117:D118),SUM(E117:E118))*E122</f>
        <v>380</v>
      </c>
      <c r="F125" s="25">
        <f>AVERAGE(SUM(E117:E118),SUM(F117:F118))*F122</f>
        <v>340</v>
      </c>
      <c r="G125" s="25">
        <f>AVERAGE(SUM(F117:F118),SUM(G117:G118))*G122</f>
        <v>300</v>
      </c>
      <c r="H125" s="25">
        <f>AVERAGE(SUM(G117:G118),SUM(H117:H118))*H122</f>
        <v>260</v>
      </c>
      <c r="I125" s="25">
        <f>AVERAGE(SUM(H117:H118),SUM(I117:I118))*I122</f>
        <v>220</v>
      </c>
    </row>
    <row r="126" spans="2:9" x14ac:dyDescent="0.3">
      <c r="B126" s="1" t="s">
        <v>64</v>
      </c>
      <c r="C126" s="8"/>
      <c r="D126" s="8"/>
      <c r="E126" s="25">
        <f ca="1">AVERAGE(D113:E113)*E123</f>
        <v>35.180678030986563</v>
      </c>
      <c r="F126" s="25">
        <f ca="1">AVERAGE(E113:F113)*F123</f>
        <v>0.79897536262569702</v>
      </c>
      <c r="G126" s="25">
        <f ca="1">AVERAGE(F113:G113)*G123</f>
        <v>0</v>
      </c>
      <c r="H126" s="25">
        <f ca="1">AVERAGE(G113:H113)*H123</f>
        <v>0</v>
      </c>
      <c r="I126" s="25">
        <f ca="1">AVERAGE(H113:I113)*I123</f>
        <v>0</v>
      </c>
    </row>
    <row r="127" spans="2:9" ht="5.0999999999999996" customHeight="1" x14ac:dyDescent="0.3">
      <c r="C127" s="8"/>
      <c r="D127" s="8"/>
      <c r="E127" s="8"/>
      <c r="F127" s="8"/>
      <c r="G127" s="8"/>
      <c r="H127" s="8"/>
      <c r="I127" s="8"/>
    </row>
    <row r="128" spans="2:9" ht="10.5" thickBot="1" x14ac:dyDescent="0.35">
      <c r="B128" s="38" t="s">
        <v>65</v>
      </c>
      <c r="C128" s="37"/>
      <c r="D128" s="37"/>
      <c r="E128" s="37">
        <f ca="1">SUM(E125:E126)</f>
        <v>415.18067803098654</v>
      </c>
      <c r="F128" s="37">
        <f ca="1">SUM(F125:F126)</f>
        <v>340.7989753626257</v>
      </c>
      <c r="G128" s="37">
        <f ca="1">SUM(G125:G126)</f>
        <v>300</v>
      </c>
      <c r="H128" s="37">
        <f ca="1">SUM(H125:H126)</f>
        <v>260</v>
      </c>
      <c r="I128" s="37">
        <f ca="1">SUM(I125:I126)</f>
        <v>220</v>
      </c>
    </row>
    <row r="129" spans="2:9" x14ac:dyDescent="0.3">
      <c r="C129" s="8"/>
      <c r="D129" s="8"/>
      <c r="E129" s="8"/>
      <c r="F129" s="8"/>
      <c r="G129" s="8"/>
      <c r="H129" s="8"/>
      <c r="I129" s="8"/>
    </row>
    <row r="130" spans="2:9" x14ac:dyDescent="0.3">
      <c r="B130" s="43" t="s">
        <v>67</v>
      </c>
      <c r="C130" s="44" t="str">
        <f t="shared" ref="C130:I130" si="47">C106</f>
        <v>20X1</v>
      </c>
      <c r="D130" s="44" t="str">
        <f t="shared" si="47"/>
        <v>20X2</v>
      </c>
      <c r="E130" s="44" t="str">
        <f t="shared" si="47"/>
        <v>20X3</v>
      </c>
      <c r="F130" s="44" t="str">
        <f t="shared" si="47"/>
        <v>20X4</v>
      </c>
      <c r="G130" s="44" t="str">
        <f t="shared" si="47"/>
        <v>20X5</v>
      </c>
      <c r="H130" s="44" t="str">
        <f t="shared" si="47"/>
        <v>20X6</v>
      </c>
      <c r="I130" s="44" t="str">
        <f t="shared" si="47"/>
        <v>20X7</v>
      </c>
    </row>
    <row r="131" spans="2:9" ht="5.0999999999999996" customHeight="1" x14ac:dyDescent="0.3">
      <c r="B131" s="41"/>
      <c r="C131" s="7"/>
      <c r="D131" s="7"/>
      <c r="E131" s="7"/>
      <c r="F131" s="7"/>
      <c r="G131" s="7"/>
      <c r="H131" s="7"/>
      <c r="I131" s="7"/>
    </row>
    <row r="132" spans="2:9" x14ac:dyDescent="0.3">
      <c r="B132" s="40" t="s">
        <v>70</v>
      </c>
      <c r="C132" s="25"/>
      <c r="D132" s="25"/>
      <c r="E132" s="8">
        <f>D45</f>
        <v>10932</v>
      </c>
      <c r="F132" s="8">
        <f>E138</f>
        <v>11159.213165529469</v>
      </c>
      <c r="G132" s="8">
        <f t="shared" ref="G132:I132" si="48">F138</f>
        <v>11559.147647611884</v>
      </c>
      <c r="H132" s="8">
        <f t="shared" si="48"/>
        <v>12099.07557790254</v>
      </c>
      <c r="I132" s="8">
        <f t="shared" si="48"/>
        <v>12742.996301222263</v>
      </c>
    </row>
    <row r="133" spans="2:9" x14ac:dyDescent="0.3">
      <c r="B133" t="s">
        <v>68</v>
      </c>
      <c r="C133" s="13"/>
      <c r="D133" s="13"/>
      <c r="E133" s="86">
        <v>3500</v>
      </c>
      <c r="F133" s="86">
        <f>E133+500</f>
        <v>4000</v>
      </c>
      <c r="G133" s="86">
        <f t="shared" ref="G133:I133" si="49">F133+500</f>
        <v>4500</v>
      </c>
      <c r="H133" s="86">
        <f t="shared" si="49"/>
        <v>5000</v>
      </c>
      <c r="I133" s="86">
        <f t="shared" si="49"/>
        <v>5500</v>
      </c>
    </row>
    <row r="134" spans="2:9" ht="5.0999999999999996" customHeight="1" x14ac:dyDescent="0.3">
      <c r="C134" s="13"/>
      <c r="D134" s="13"/>
      <c r="E134" s="45"/>
      <c r="F134" s="45"/>
      <c r="G134" s="45"/>
      <c r="H134" s="45"/>
      <c r="I134" s="45"/>
    </row>
    <row r="135" spans="2:9" x14ac:dyDescent="0.3">
      <c r="B135" t="s">
        <v>69</v>
      </c>
      <c r="C135" s="54" t="s">
        <v>86</v>
      </c>
      <c r="D135" s="53"/>
      <c r="E135" s="8">
        <f>E136*E7</f>
        <v>3272.7868344705316</v>
      </c>
      <c r="F135" s="8">
        <f>F136*F7</f>
        <v>3600.0655179175851</v>
      </c>
      <c r="G135" s="8">
        <f>G136*G7</f>
        <v>3960.0720697093434</v>
      </c>
      <c r="H135" s="8">
        <f>H136*H7</f>
        <v>4356.0792766802788</v>
      </c>
      <c r="I135" s="8">
        <f>I136*I7</f>
        <v>4791.6872043483063</v>
      </c>
    </row>
    <row r="136" spans="2:9" s="3" customFormat="1" x14ac:dyDescent="0.3">
      <c r="B136" s="2" t="s">
        <v>66</v>
      </c>
      <c r="C136" s="49">
        <f>C31/C7</f>
        <v>3.5566539515392466E-2</v>
      </c>
      <c r="D136" s="49">
        <f>D31/D7</f>
        <v>3.5704019546782928E-2</v>
      </c>
      <c r="E136" s="49">
        <f>AVERAGE($C$136:$D$136)</f>
        <v>3.5635279531087694E-2</v>
      </c>
      <c r="F136" s="49">
        <f t="shared" ref="F136:I136" si="50">AVERAGE($C$136:$D$136)</f>
        <v>3.5635279531087694E-2</v>
      </c>
      <c r="G136" s="49">
        <f t="shared" si="50"/>
        <v>3.5635279531087694E-2</v>
      </c>
      <c r="H136" s="49">
        <f t="shared" si="50"/>
        <v>3.5635279531087694E-2</v>
      </c>
      <c r="I136" s="49">
        <f t="shared" si="50"/>
        <v>3.5635279531087694E-2</v>
      </c>
    </row>
    <row r="137" spans="2:9" ht="5.0999999999999996" customHeight="1" x14ac:dyDescent="0.3">
      <c r="C137" s="8"/>
      <c r="D137" s="8"/>
      <c r="E137" s="8"/>
      <c r="F137" s="8"/>
      <c r="G137" s="8"/>
      <c r="H137" s="8"/>
      <c r="I137" s="8"/>
    </row>
    <row r="138" spans="2:9" ht="10.5" thickBot="1" x14ac:dyDescent="0.35">
      <c r="B138" s="34" t="s">
        <v>71</v>
      </c>
      <c r="C138" s="37"/>
      <c r="D138" s="37"/>
      <c r="E138" s="37">
        <f>E132+E133-E135</f>
        <v>11159.213165529469</v>
      </c>
      <c r="F138" s="37">
        <f>F132+F133-F135</f>
        <v>11559.147647611884</v>
      </c>
      <c r="G138" s="37">
        <f>G132+G133-G135</f>
        <v>12099.07557790254</v>
      </c>
      <c r="H138" s="37">
        <f>H132+H133-H135</f>
        <v>12742.996301222263</v>
      </c>
      <c r="I138" s="37">
        <f>I132+I133-I135</f>
        <v>13451.30909687396</v>
      </c>
    </row>
  </sheetData>
  <printOptions horizontalCentered="1"/>
  <pageMargins left="0.7" right="0.7" top="0.75" bottom="0.75" header="0.3" footer="0.3"/>
  <pageSetup paperSize="5" scale="78" orientation="portrait" r:id="rId1"/>
  <rowBreaks count="1" manualBreakCount="1">
    <brk id="72" min="1" max="8" man="1"/>
  </rowBreaks>
  <ignoredErrors>
    <ignoredError sqref="E38:I53"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1974E-CD5D-4DB9-8D47-8F95526F0CDC}">
  <sheetPr>
    <pageSetUpPr fitToPage="1"/>
  </sheetPr>
  <dimension ref="A1:K150"/>
  <sheetViews>
    <sheetView showGridLines="0" zoomScaleNormal="100" workbookViewId="0"/>
  </sheetViews>
  <sheetFormatPr defaultRowHeight="10.15" x14ac:dyDescent="0.3"/>
  <cols>
    <col min="1" max="1" width="1.58203125" style="88" customWidth="1"/>
    <col min="2" max="2" width="55.33203125" bestFit="1" customWidth="1"/>
    <col min="3" max="9" width="10.83203125" customWidth="1"/>
    <col min="10" max="10" width="1.58203125" customWidth="1"/>
    <col min="11" max="11" width="76.1640625" bestFit="1" customWidth="1"/>
  </cols>
  <sheetData>
    <row r="1" spans="2:11" ht="17.649999999999999" x14ac:dyDescent="0.5">
      <c r="B1" s="47" t="s">
        <v>75</v>
      </c>
    </row>
    <row r="2" spans="2:11" ht="13.15" x14ac:dyDescent="0.4">
      <c r="B2" s="48" t="s">
        <v>74</v>
      </c>
    </row>
    <row r="3" spans="2:11" x14ac:dyDescent="0.3">
      <c r="B3" s="41" t="s">
        <v>79</v>
      </c>
    </row>
    <row r="4" spans="2:11" ht="9.9499999999999993" customHeight="1" x14ac:dyDescent="0.3">
      <c r="B4" s="41"/>
      <c r="C4" s="63" t="s">
        <v>95</v>
      </c>
      <c r="D4" s="63" t="s">
        <v>95</v>
      </c>
      <c r="E4" s="63" t="s">
        <v>96</v>
      </c>
      <c r="F4" s="63" t="s">
        <v>96</v>
      </c>
      <c r="G4" s="63" t="s">
        <v>96</v>
      </c>
      <c r="H4" s="63" t="s">
        <v>96</v>
      </c>
      <c r="I4" s="63" t="s">
        <v>96</v>
      </c>
    </row>
    <row r="5" spans="2:11" x14ac:dyDescent="0.3">
      <c r="B5" s="43" t="s">
        <v>50</v>
      </c>
      <c r="C5" s="44" t="str">
        <f>'Income Statement'!B5</f>
        <v>20X1</v>
      </c>
      <c r="D5" s="44" t="s">
        <v>88</v>
      </c>
      <c r="E5" s="44" t="s">
        <v>89</v>
      </c>
      <c r="F5" s="44" t="s">
        <v>90</v>
      </c>
      <c r="G5" s="44" t="s">
        <v>91</v>
      </c>
      <c r="H5" s="44" t="s">
        <v>92</v>
      </c>
      <c r="I5" s="44" t="s">
        <v>93</v>
      </c>
      <c r="K5" s="44" t="s">
        <v>132</v>
      </c>
    </row>
    <row r="6" spans="2:11" ht="3" customHeight="1" x14ac:dyDescent="0.3">
      <c r="B6" s="16"/>
      <c r="C6" s="7"/>
      <c r="D6" s="68"/>
    </row>
    <row r="7" spans="2:11" x14ac:dyDescent="0.3">
      <c r="B7" s="4" t="s">
        <v>31</v>
      </c>
      <c r="C7" s="10">
        <f>'Income Statement'!B7</f>
        <v>74452</v>
      </c>
      <c r="D7" s="64">
        <f>'Income Statement'!C7</f>
        <v>83492</v>
      </c>
      <c r="E7" s="8">
        <f>D7*(1+E8)</f>
        <v>91841.200000000012</v>
      </c>
      <c r="F7" s="8">
        <f t="shared" ref="F7:I7" si="0">E7*(1+F8)</f>
        <v>101025.32000000002</v>
      </c>
      <c r="G7" s="8">
        <f t="shared" si="0"/>
        <v>111127.85200000003</v>
      </c>
      <c r="H7" s="8">
        <f t="shared" si="0"/>
        <v>122240.63720000004</v>
      </c>
      <c r="I7" s="8">
        <f t="shared" si="0"/>
        <v>134464.70092000006</v>
      </c>
    </row>
    <row r="8" spans="2:11" x14ac:dyDescent="0.3">
      <c r="B8" s="2" t="s">
        <v>0</v>
      </c>
      <c r="C8" s="14" t="s">
        <v>46</v>
      </c>
      <c r="D8" s="65">
        <f>D7/C7-1</f>
        <v>0.12142051254499542</v>
      </c>
      <c r="E8" s="95">
        <v>0.1</v>
      </c>
      <c r="F8" s="95">
        <v>0.1</v>
      </c>
      <c r="G8" s="95">
        <v>0.1</v>
      </c>
      <c r="H8" s="95">
        <v>0.1</v>
      </c>
      <c r="I8" s="95">
        <v>0.1</v>
      </c>
    </row>
    <row r="9" spans="2:11" ht="3" customHeight="1" x14ac:dyDescent="0.3">
      <c r="C9" s="13"/>
      <c r="D9" s="66"/>
    </row>
    <row r="10" spans="2:11" x14ac:dyDescent="0.3">
      <c r="B10" s="4" t="s">
        <v>34</v>
      </c>
      <c r="C10" s="10">
        <f>'Income Statement'!B10</f>
        <v>64440</v>
      </c>
      <c r="D10" s="64">
        <f>'Income Statement'!C10</f>
        <v>72524</v>
      </c>
      <c r="E10" s="8">
        <f>E7*E11</f>
        <v>79633.585805619732</v>
      </c>
      <c r="F10" s="8">
        <f t="shared" ref="F10:I10" si="1">F7*F11</f>
        <v>87596.944386181713</v>
      </c>
      <c r="G10" s="8">
        <f t="shared" si="1"/>
        <v>96356.638824799884</v>
      </c>
      <c r="H10" s="8">
        <f t="shared" si="1"/>
        <v>105992.30270727989</v>
      </c>
      <c r="I10" s="8">
        <f t="shared" si="1"/>
        <v>116591.53297800789</v>
      </c>
    </row>
    <row r="11" spans="2:11" x14ac:dyDescent="0.3">
      <c r="B11" s="2" t="s">
        <v>1</v>
      </c>
      <c r="C11" s="15">
        <f>C10/C7</f>
        <v>0.86552409606189218</v>
      </c>
      <c r="D11" s="65">
        <f>D10/D7</f>
        <v>0.86863412063431222</v>
      </c>
      <c r="E11" s="21">
        <f>AVERAGE($C$11:$D$11)</f>
        <v>0.8670791083481022</v>
      </c>
      <c r="F11" s="21">
        <f t="shared" ref="F11:I11" si="2">AVERAGE($C$11:$D$11)</f>
        <v>0.8670791083481022</v>
      </c>
      <c r="G11" s="21">
        <f t="shared" si="2"/>
        <v>0.8670791083481022</v>
      </c>
      <c r="H11" s="21">
        <f t="shared" si="2"/>
        <v>0.8670791083481022</v>
      </c>
      <c r="I11" s="21">
        <f t="shared" si="2"/>
        <v>0.8670791083481022</v>
      </c>
    </row>
    <row r="12" spans="2:11" ht="3" customHeight="1" x14ac:dyDescent="0.3">
      <c r="C12" s="13"/>
      <c r="D12" s="66"/>
    </row>
    <row r="13" spans="2:11" x14ac:dyDescent="0.3">
      <c r="B13" s="4" t="s">
        <v>2</v>
      </c>
      <c r="C13" s="10">
        <f>C7-C10</f>
        <v>10012</v>
      </c>
      <c r="D13" s="64">
        <f>D7-D10</f>
        <v>10968</v>
      </c>
      <c r="E13" s="10">
        <f>E7-E10</f>
        <v>12207.61419438028</v>
      </c>
      <c r="F13" s="10">
        <f t="shared" ref="F13:I13" si="3">F7-F10</f>
        <v>13428.375613818309</v>
      </c>
      <c r="G13" s="10">
        <f t="shared" si="3"/>
        <v>14771.213175200144</v>
      </c>
      <c r="H13" s="10">
        <f t="shared" si="3"/>
        <v>16248.334492720154</v>
      </c>
      <c r="I13" s="10">
        <f t="shared" si="3"/>
        <v>17873.167941992171</v>
      </c>
    </row>
    <row r="14" spans="2:11" x14ac:dyDescent="0.3">
      <c r="B14" s="2" t="s">
        <v>1</v>
      </c>
      <c r="C14" s="15">
        <f>C13/C7</f>
        <v>0.13447590393810777</v>
      </c>
      <c r="D14" s="65">
        <f>D13/D7</f>
        <v>0.13136587936568772</v>
      </c>
      <c r="E14" s="15">
        <f t="shared" ref="E14:I14" si="4">E13/E7</f>
        <v>0.13292089165189783</v>
      </c>
      <c r="F14" s="15">
        <f t="shared" si="4"/>
        <v>0.13292089165189783</v>
      </c>
      <c r="G14" s="15">
        <f t="shared" si="4"/>
        <v>0.13292089165189785</v>
      </c>
      <c r="H14" s="15">
        <f t="shared" si="4"/>
        <v>0.1329208916518978</v>
      </c>
      <c r="I14" s="15">
        <f t="shared" si="4"/>
        <v>0.1329208916518978</v>
      </c>
    </row>
    <row r="15" spans="2:11" ht="3" customHeight="1" x14ac:dyDescent="0.3">
      <c r="C15" s="13"/>
      <c r="D15" s="66"/>
    </row>
    <row r="16" spans="2:11" x14ac:dyDescent="0.3">
      <c r="B16" s="4" t="s">
        <v>81</v>
      </c>
      <c r="C16" s="10">
        <f>'Income Statement'!B16</f>
        <v>6389</v>
      </c>
      <c r="D16" s="64">
        <f>'Income Statement'!C16</f>
        <v>6545</v>
      </c>
      <c r="E16" s="10">
        <f>E7*E17</f>
        <v>7540.3656100574881</v>
      </c>
      <c r="F16" s="10">
        <f t="shared" ref="F16:I16" si="5">F7*F17</f>
        <v>8294.4021710632369</v>
      </c>
      <c r="G16" s="10">
        <f t="shared" si="5"/>
        <v>9123.8423881695617</v>
      </c>
      <c r="H16" s="10">
        <f t="shared" si="5"/>
        <v>10036.226626986519</v>
      </c>
      <c r="I16" s="10">
        <f t="shared" si="5"/>
        <v>11039.849289685171</v>
      </c>
    </row>
    <row r="17" spans="2:9" x14ac:dyDescent="0.3">
      <c r="B17" s="2" t="s">
        <v>1</v>
      </c>
      <c r="C17" s="15">
        <f>C16/C7</f>
        <v>8.5813678611722996E-2</v>
      </c>
      <c r="D17" s="65">
        <f>D16/D7</f>
        <v>7.8390744023379491E-2</v>
      </c>
      <c r="E17" s="21">
        <f>AVERAGE($C$17:$D$17)</f>
        <v>8.2102211317551244E-2</v>
      </c>
      <c r="F17" s="21">
        <f t="shared" ref="F17:I17" si="6">AVERAGE($C$17:$D$17)</f>
        <v>8.2102211317551244E-2</v>
      </c>
      <c r="G17" s="21">
        <f t="shared" si="6"/>
        <v>8.2102211317551244E-2</v>
      </c>
      <c r="H17" s="21">
        <f t="shared" si="6"/>
        <v>8.2102211317551244E-2</v>
      </c>
      <c r="I17" s="21">
        <f t="shared" si="6"/>
        <v>8.2102211317551244E-2</v>
      </c>
    </row>
    <row r="18" spans="2:9" ht="3" customHeight="1" x14ac:dyDescent="0.3">
      <c r="C18" s="13"/>
      <c r="D18" s="66"/>
    </row>
    <row r="19" spans="2:9" x14ac:dyDescent="0.3">
      <c r="B19" s="4" t="s">
        <v>32</v>
      </c>
      <c r="C19" s="10">
        <f>C13-C16</f>
        <v>3623</v>
      </c>
      <c r="D19" s="64">
        <f>D13-D16</f>
        <v>4423</v>
      </c>
      <c r="E19" s="10">
        <f t="shared" ref="E19:I19" si="7">E13-E16</f>
        <v>4667.2485843227914</v>
      </c>
      <c r="F19" s="10">
        <f t="shared" si="7"/>
        <v>5133.973442755072</v>
      </c>
      <c r="G19" s="10">
        <f t="shared" si="7"/>
        <v>5647.3707870305825</v>
      </c>
      <c r="H19" s="10">
        <f t="shared" si="7"/>
        <v>6212.1078657336348</v>
      </c>
      <c r="I19" s="10">
        <f t="shared" si="7"/>
        <v>6833.3186523069999</v>
      </c>
    </row>
    <row r="20" spans="2:9" ht="3" customHeight="1" x14ac:dyDescent="0.3">
      <c r="C20" s="13"/>
      <c r="D20" s="66"/>
    </row>
    <row r="21" spans="2:9" x14ac:dyDescent="0.3">
      <c r="B21" s="4" t="s">
        <v>3</v>
      </c>
      <c r="C21" s="10">
        <f>'Income Statement'!B21</f>
        <v>518</v>
      </c>
      <c r="D21" s="64">
        <f>'Income Statement'!C21</f>
        <v>474.18170266836086</v>
      </c>
      <c r="E21" s="8">
        <f ca="1">E140</f>
        <v>502.38170266836084</v>
      </c>
      <c r="F21" s="8">
        <f t="shared" ref="F21:I21" ca="1" si="8">F140</f>
        <v>412</v>
      </c>
      <c r="G21" s="8">
        <f t="shared" ca="1" si="8"/>
        <v>356</v>
      </c>
      <c r="H21" s="8">
        <f t="shared" ca="1" si="8"/>
        <v>300</v>
      </c>
      <c r="I21" s="8">
        <f t="shared" ca="1" si="8"/>
        <v>244</v>
      </c>
    </row>
    <row r="22" spans="2:9" ht="3" customHeight="1" x14ac:dyDescent="0.3">
      <c r="C22" s="13"/>
      <c r="D22" s="66"/>
    </row>
    <row r="23" spans="2:9" x14ac:dyDescent="0.3">
      <c r="B23" s="4" t="s">
        <v>4</v>
      </c>
      <c r="C23" s="10">
        <f>C19-C21</f>
        <v>3105</v>
      </c>
      <c r="D23" s="64">
        <f>D19-D21</f>
        <v>3948.8182973316393</v>
      </c>
      <c r="E23" s="10">
        <f t="shared" ref="E23:I23" ca="1" si="9">E19-E21</f>
        <v>4164.8668816544305</v>
      </c>
      <c r="F23" s="10">
        <f t="shared" ca="1" si="9"/>
        <v>4721.973442755072</v>
      </c>
      <c r="G23" s="10">
        <f t="shared" ca="1" si="9"/>
        <v>5291.3707870305825</v>
      </c>
      <c r="H23" s="10">
        <f t="shared" ca="1" si="9"/>
        <v>5912.1078657336348</v>
      </c>
      <c r="I23" s="10">
        <f t="shared" ca="1" si="9"/>
        <v>6589.3186523069999</v>
      </c>
    </row>
    <row r="24" spans="2:9" ht="3" customHeight="1" x14ac:dyDescent="0.3">
      <c r="C24" s="13"/>
      <c r="D24" s="66"/>
    </row>
    <row r="25" spans="2:9" x14ac:dyDescent="0.3">
      <c r="B25" t="s">
        <v>5</v>
      </c>
      <c r="C25" s="10">
        <f>'Income Statement'!B25</f>
        <v>1086.75</v>
      </c>
      <c r="D25" s="64">
        <f>'Income Statement'!C25</f>
        <v>1382.0864040660738</v>
      </c>
      <c r="E25" s="10">
        <f ca="1">E23*E26</f>
        <v>1457.7034085790506</v>
      </c>
      <c r="F25" s="10">
        <f t="shared" ref="F25:I25" ca="1" si="10">F23*F26</f>
        <v>1652.690704964275</v>
      </c>
      <c r="G25" s="10">
        <f t="shared" ca="1" si="10"/>
        <v>1851.9797754607036</v>
      </c>
      <c r="H25" s="10">
        <f t="shared" ca="1" si="10"/>
        <v>2069.237753006772</v>
      </c>
      <c r="I25" s="10">
        <f t="shared" ca="1" si="10"/>
        <v>2306.2615283074497</v>
      </c>
    </row>
    <row r="26" spans="2:9" x14ac:dyDescent="0.3">
      <c r="B26" t="s">
        <v>6</v>
      </c>
      <c r="C26" s="14" t="s">
        <v>47</v>
      </c>
      <c r="D26" s="67" t="s">
        <v>47</v>
      </c>
      <c r="E26" s="95">
        <v>0.35</v>
      </c>
      <c r="F26" s="95">
        <v>0.35</v>
      </c>
      <c r="G26" s="95">
        <v>0.35</v>
      </c>
      <c r="H26" s="95">
        <v>0.35</v>
      </c>
      <c r="I26" s="95">
        <v>0.35</v>
      </c>
    </row>
    <row r="27" spans="2:9" ht="3" customHeight="1" x14ac:dyDescent="0.3">
      <c r="C27" s="13"/>
      <c r="D27" s="66"/>
    </row>
    <row r="28" spans="2:9" x14ac:dyDescent="0.3">
      <c r="B28" s="4" t="s">
        <v>7</v>
      </c>
      <c r="C28" s="10">
        <f>C23-C25</f>
        <v>2018.25</v>
      </c>
      <c r="D28" s="64">
        <f>D23-D25</f>
        <v>2566.7318932655653</v>
      </c>
      <c r="E28" s="10">
        <f ca="1">E23-E25</f>
        <v>2707.1634730753799</v>
      </c>
      <c r="F28" s="10">
        <f t="shared" ref="F28:I28" ca="1" si="11">F23-F25</f>
        <v>3069.282737790797</v>
      </c>
      <c r="G28" s="10">
        <f t="shared" ca="1" si="11"/>
        <v>3439.3910115698791</v>
      </c>
      <c r="H28" s="10">
        <f t="shared" ca="1" si="11"/>
        <v>3842.8701127268628</v>
      </c>
      <c r="I28" s="10">
        <f t="shared" ca="1" si="11"/>
        <v>4283.0571239995497</v>
      </c>
    </row>
    <row r="29" spans="2:9" ht="3" customHeight="1" x14ac:dyDescent="0.3">
      <c r="C29" s="13"/>
      <c r="D29" s="66"/>
    </row>
    <row r="30" spans="2:9" ht="11.25" customHeight="1" x14ac:dyDescent="0.3">
      <c r="B30" s="74" t="s">
        <v>32</v>
      </c>
      <c r="C30" s="75">
        <f>C19</f>
        <v>3623</v>
      </c>
      <c r="D30" s="76">
        <f t="shared" ref="D30:I30" si="12">D19</f>
        <v>4423</v>
      </c>
      <c r="E30" s="77">
        <f t="shared" si="12"/>
        <v>4667.2485843227914</v>
      </c>
      <c r="F30" s="77">
        <f t="shared" si="12"/>
        <v>5133.973442755072</v>
      </c>
      <c r="G30" s="77">
        <f t="shared" si="12"/>
        <v>5647.3707870305825</v>
      </c>
      <c r="H30" s="77">
        <f t="shared" si="12"/>
        <v>6212.1078657336348</v>
      </c>
      <c r="I30" s="77">
        <f t="shared" si="12"/>
        <v>6833.3186523069999</v>
      </c>
    </row>
    <row r="31" spans="2:9" x14ac:dyDescent="0.3">
      <c r="B31" s="74" t="s">
        <v>72</v>
      </c>
      <c r="C31" s="75">
        <f>'Income Statement'!B31</f>
        <v>2648</v>
      </c>
      <c r="D31" s="76">
        <f>'Income Statement'!C31</f>
        <v>2981</v>
      </c>
      <c r="E31" s="77">
        <f>E147</f>
        <v>3272.7868344705316</v>
      </c>
      <c r="F31" s="77">
        <f t="shared" ref="F31:I31" si="13">F147</f>
        <v>3600.0655179175851</v>
      </c>
      <c r="G31" s="77">
        <f t="shared" si="13"/>
        <v>3960.0720697093434</v>
      </c>
      <c r="H31" s="77">
        <f t="shared" si="13"/>
        <v>4356.0792766802788</v>
      </c>
      <c r="I31" s="77">
        <f t="shared" si="13"/>
        <v>4791.6872043483063</v>
      </c>
    </row>
    <row r="32" spans="2:9" x14ac:dyDescent="0.3">
      <c r="B32" s="74" t="s">
        <v>73</v>
      </c>
      <c r="C32" s="75">
        <f>'Income Statement'!B32</f>
        <v>0</v>
      </c>
      <c r="D32" s="76">
        <f>'Income Statement'!C32</f>
        <v>0</v>
      </c>
      <c r="E32" s="77">
        <f>D32</f>
        <v>0</v>
      </c>
      <c r="F32" s="77">
        <f t="shared" ref="F32:I32" si="14">E32</f>
        <v>0</v>
      </c>
      <c r="G32" s="77">
        <f t="shared" si="14"/>
        <v>0</v>
      </c>
      <c r="H32" s="77">
        <f t="shared" si="14"/>
        <v>0</v>
      </c>
      <c r="I32" s="77">
        <f t="shared" si="14"/>
        <v>0</v>
      </c>
    </row>
    <row r="33" spans="1:11" x14ac:dyDescent="0.3">
      <c r="B33" s="78" t="s">
        <v>8</v>
      </c>
      <c r="C33" s="79">
        <f>SUM(C30:C32)</f>
        <v>6271</v>
      </c>
      <c r="D33" s="80">
        <f t="shared" ref="D33:I33" si="15">SUM(D30:D32)</f>
        <v>7404</v>
      </c>
      <c r="E33" s="79">
        <f t="shared" si="15"/>
        <v>7940.0354187933226</v>
      </c>
      <c r="F33" s="79">
        <f t="shared" si="15"/>
        <v>8734.0389606726567</v>
      </c>
      <c r="G33" s="79">
        <f t="shared" si="15"/>
        <v>9607.4428567399264</v>
      </c>
      <c r="H33" s="79">
        <f t="shared" si="15"/>
        <v>10568.187142413914</v>
      </c>
      <c r="I33" s="79">
        <f t="shared" si="15"/>
        <v>11625.005856655305</v>
      </c>
      <c r="K33" s="57"/>
    </row>
    <row r="34" spans="1:11" ht="3" customHeight="1" x14ac:dyDescent="0.3">
      <c r="D34" s="69"/>
    </row>
    <row r="35" spans="1:11" x14ac:dyDescent="0.3">
      <c r="B35" s="43" t="s">
        <v>51</v>
      </c>
      <c r="C35" s="44" t="str">
        <f t="shared" ref="C35:I35" si="16">C5</f>
        <v>20X1</v>
      </c>
      <c r="D35" s="44" t="str">
        <f t="shared" si="16"/>
        <v>20X2</v>
      </c>
      <c r="E35" s="44" t="str">
        <f t="shared" si="16"/>
        <v>20X3</v>
      </c>
      <c r="F35" s="44" t="str">
        <f t="shared" si="16"/>
        <v>20X4</v>
      </c>
      <c r="G35" s="44" t="str">
        <f t="shared" si="16"/>
        <v>20X5</v>
      </c>
      <c r="H35" s="44" t="str">
        <f t="shared" si="16"/>
        <v>20X6</v>
      </c>
      <c r="I35" s="44" t="str">
        <f t="shared" si="16"/>
        <v>20X7</v>
      </c>
    </row>
    <row r="36" spans="1:11" ht="3" customHeight="1" x14ac:dyDescent="0.3">
      <c r="D36" s="69"/>
    </row>
    <row r="37" spans="1:11" x14ac:dyDescent="0.3">
      <c r="B37" s="5" t="s">
        <v>9</v>
      </c>
      <c r="C37" s="12"/>
      <c r="D37" s="70"/>
    </row>
    <row r="38" spans="1:11" x14ac:dyDescent="0.3">
      <c r="A38" s="91" t="s">
        <v>99</v>
      </c>
      <c r="B38" s="20" t="s">
        <v>10</v>
      </c>
      <c r="C38" s="11">
        <f>'Balance Sheet'!B10</f>
        <v>1773</v>
      </c>
      <c r="D38" s="140">
        <f>'Balance Sheet'!C10+D135</f>
        <v>3200</v>
      </c>
      <c r="E38" s="9">
        <f ca="1">E102</f>
        <v>2911.3603194806792</v>
      </c>
      <c r="F38" s="9">
        <f ca="1">F102</f>
        <v>4021.7763870559802</v>
      </c>
      <c r="G38" s="9">
        <f ca="1">G102</f>
        <v>5276.4140613888148</v>
      </c>
      <c r="H38" s="9">
        <f ca="1">H102</f>
        <v>6736.0555031549275</v>
      </c>
      <c r="I38" s="9">
        <f ca="1">I102</f>
        <v>8467.5610890976532</v>
      </c>
      <c r="K38" s="9"/>
    </row>
    <row r="39" spans="1:11" x14ac:dyDescent="0.3">
      <c r="B39" s="20" t="s">
        <v>11</v>
      </c>
      <c r="C39" s="11">
        <f>'Balance Sheet'!B11</f>
        <v>7750</v>
      </c>
      <c r="D39" s="71">
        <f>'Balance Sheet'!C11</f>
        <v>8852</v>
      </c>
      <c r="E39" s="11">
        <f>E7/365*E70</f>
        <v>9648.654934723043</v>
      </c>
      <c r="F39" s="11">
        <f>F7/365*F70</f>
        <v>10613.520428195348</v>
      </c>
      <c r="G39" s="11">
        <f>G7/365*G70</f>
        <v>11674.872471014884</v>
      </c>
      <c r="H39" s="11">
        <f>H7/365*H70</f>
        <v>12842.359718116375</v>
      </c>
      <c r="I39" s="11">
        <f>I7/365*I70</f>
        <v>14126.595689928014</v>
      </c>
      <c r="K39" s="9"/>
    </row>
    <row r="40" spans="1:11" x14ac:dyDescent="0.3">
      <c r="B40" s="20" t="s">
        <v>12</v>
      </c>
      <c r="C40" s="11">
        <f>'Balance Sheet'!B12</f>
        <v>4800</v>
      </c>
      <c r="D40" s="71">
        <f>'Balance Sheet'!C12</f>
        <v>5700</v>
      </c>
      <c r="E40" s="11">
        <f>E10/365*E71</f>
        <v>6095.2569001378552</v>
      </c>
      <c r="F40" s="11">
        <f>F10/365*F71</f>
        <v>6704.7825901516408</v>
      </c>
      <c r="G40" s="11">
        <f>G10/365*G71</f>
        <v>7375.2608491668052</v>
      </c>
      <c r="H40" s="11">
        <f>H10/365*H71</f>
        <v>8112.7869340834859</v>
      </c>
      <c r="I40" s="11">
        <f>I10/365*I71</f>
        <v>8924.0656274918365</v>
      </c>
      <c r="K40" s="9"/>
    </row>
    <row r="41" spans="1:11" x14ac:dyDescent="0.3">
      <c r="B41" s="31" t="s">
        <v>38</v>
      </c>
      <c r="C41" s="11">
        <f>'Balance Sheet'!B13</f>
        <v>456</v>
      </c>
      <c r="D41" s="71">
        <f>'Balance Sheet'!C13</f>
        <v>1849</v>
      </c>
      <c r="E41" s="9">
        <f>D41</f>
        <v>1849</v>
      </c>
      <c r="F41" s="9">
        <f t="shared" ref="F41:I41" si="17">E41</f>
        <v>1849</v>
      </c>
      <c r="G41" s="9">
        <f t="shared" si="17"/>
        <v>1849</v>
      </c>
      <c r="H41" s="9">
        <f t="shared" si="17"/>
        <v>1849</v>
      </c>
      <c r="I41" s="9">
        <f t="shared" si="17"/>
        <v>1849</v>
      </c>
      <c r="K41" s="9"/>
    </row>
    <row r="42" spans="1:11" x14ac:dyDescent="0.3">
      <c r="B42" s="18" t="s">
        <v>13</v>
      </c>
      <c r="C42" s="17">
        <f>SUM(C38:C41)</f>
        <v>14779</v>
      </c>
      <c r="D42" s="73">
        <f>SUM(D38:D41)</f>
        <v>19601</v>
      </c>
      <c r="E42" s="17">
        <f ca="1">SUM(E38:E41)</f>
        <v>20504.272154341576</v>
      </c>
      <c r="F42" s="17">
        <f t="shared" ref="F42:I42" ca="1" si="18">SUM(F38:F41)</f>
        <v>23189.079405402968</v>
      </c>
      <c r="G42" s="17">
        <f t="shared" ca="1" si="18"/>
        <v>26175.547381570505</v>
      </c>
      <c r="H42" s="17">
        <f t="shared" ca="1" si="18"/>
        <v>29540.202155354789</v>
      </c>
      <c r="I42" s="17">
        <f t="shared" ca="1" si="18"/>
        <v>33367.222406517503</v>
      </c>
      <c r="K42" s="9"/>
    </row>
    <row r="43" spans="1:11" ht="3" customHeight="1" x14ac:dyDescent="0.3">
      <c r="B43" s="1"/>
      <c r="C43" s="12"/>
      <c r="D43" s="70"/>
      <c r="K43" s="9"/>
    </row>
    <row r="44" spans="1:11" x14ac:dyDescent="0.3">
      <c r="B44" s="5" t="s">
        <v>36</v>
      </c>
      <c r="C44" s="12"/>
      <c r="D44" s="70"/>
      <c r="K44" s="9"/>
    </row>
    <row r="45" spans="1:11" x14ac:dyDescent="0.3">
      <c r="B45" s="20" t="s">
        <v>49</v>
      </c>
      <c r="C45" s="11">
        <f>'Balance Sheet'!B17</f>
        <v>10913</v>
      </c>
      <c r="D45" s="71">
        <f>'Balance Sheet'!C17</f>
        <v>10932</v>
      </c>
      <c r="E45" s="9">
        <f>E150</f>
        <v>11159.213165529469</v>
      </c>
      <c r="F45" s="9">
        <f t="shared" ref="F45:I45" si="19">F150</f>
        <v>11559.147647611884</v>
      </c>
      <c r="G45" s="9">
        <f t="shared" si="19"/>
        <v>12099.07557790254</v>
      </c>
      <c r="H45" s="9">
        <f t="shared" si="19"/>
        <v>12742.996301222263</v>
      </c>
      <c r="I45" s="9">
        <f t="shared" si="19"/>
        <v>13451.30909687396</v>
      </c>
      <c r="K45" s="9"/>
    </row>
    <row r="46" spans="1:11" ht="3" customHeight="1" x14ac:dyDescent="0.3">
      <c r="C46" s="12"/>
      <c r="D46" s="70"/>
      <c r="K46" s="9"/>
    </row>
    <row r="47" spans="1:11" x14ac:dyDescent="0.3">
      <c r="B47" s="19" t="s">
        <v>14</v>
      </c>
      <c r="C47" s="17">
        <f>C42+C45</f>
        <v>25692</v>
      </c>
      <c r="D47" s="73">
        <f>D42+D45</f>
        <v>30533</v>
      </c>
      <c r="E47" s="17">
        <f t="shared" ref="E47:I47" ca="1" si="20">E42+E45</f>
        <v>31663.485319871044</v>
      </c>
      <c r="F47" s="17">
        <f t="shared" ca="1" si="20"/>
        <v>34748.227053014853</v>
      </c>
      <c r="G47" s="17">
        <f t="shared" ca="1" si="20"/>
        <v>38274.622959473047</v>
      </c>
      <c r="H47" s="17">
        <f t="shared" ca="1" si="20"/>
        <v>42283.198456577054</v>
      </c>
      <c r="I47" s="17">
        <f t="shared" ca="1" si="20"/>
        <v>46818.531503391467</v>
      </c>
      <c r="K47" s="9"/>
    </row>
    <row r="48" spans="1:11" ht="3" customHeight="1" x14ac:dyDescent="0.3">
      <c r="C48" s="12"/>
      <c r="D48" s="70"/>
      <c r="K48" s="9"/>
    </row>
    <row r="49" spans="1:11" x14ac:dyDescent="0.3">
      <c r="B49" s="5" t="s">
        <v>16</v>
      </c>
      <c r="C49" s="12"/>
      <c r="D49" s="70"/>
      <c r="K49" s="9"/>
    </row>
    <row r="50" spans="1:11" x14ac:dyDescent="0.3">
      <c r="B50" s="20" t="s">
        <v>33</v>
      </c>
      <c r="C50" s="11">
        <f>'Balance Sheet'!B24</f>
        <v>5665</v>
      </c>
      <c r="D50" s="71">
        <f>'Balance Sheet'!C24</f>
        <v>6656</v>
      </c>
      <c r="E50" s="11">
        <f>E10/365*E72</f>
        <v>7154.5899535301005</v>
      </c>
      <c r="F50" s="11">
        <f>F10/365*F72</f>
        <v>7870.0489488831099</v>
      </c>
      <c r="G50" s="11">
        <f>G10/365*G72</f>
        <v>8657.0538437714222</v>
      </c>
      <c r="H50" s="11">
        <f>H10/365*H72</f>
        <v>9522.7592281485649</v>
      </c>
      <c r="I50" s="11">
        <f>I10/365*I72</f>
        <v>10475.035150963424</v>
      </c>
      <c r="K50" s="9"/>
    </row>
    <row r="51" spans="1:11" x14ac:dyDescent="0.3">
      <c r="B51" s="20" t="s">
        <v>48</v>
      </c>
      <c r="C51" s="11">
        <f>'Balance Sheet'!B25</f>
        <v>792</v>
      </c>
      <c r="D51" s="71">
        <f>'Balance Sheet'!C25</f>
        <v>1375.2681067344347</v>
      </c>
      <c r="E51" s="9">
        <f ca="1">E117</f>
        <v>0</v>
      </c>
      <c r="F51" s="9">
        <f ca="1">F117</f>
        <v>0</v>
      </c>
      <c r="G51" s="9">
        <f ca="1">G117</f>
        <v>0</v>
      </c>
      <c r="H51" s="9">
        <f ca="1">H117</f>
        <v>0</v>
      </c>
      <c r="I51" s="9">
        <f ca="1">I117</f>
        <v>0</v>
      </c>
      <c r="K51" s="9"/>
    </row>
    <row r="52" spans="1:11" x14ac:dyDescent="0.3">
      <c r="A52" s="94"/>
      <c r="B52" s="31" t="s">
        <v>39</v>
      </c>
      <c r="C52" s="11">
        <f>'Balance Sheet'!B26</f>
        <v>500</v>
      </c>
      <c r="D52" s="71">
        <f>'Balance Sheet'!C26</f>
        <v>500</v>
      </c>
      <c r="E52" s="9">
        <f>E125</f>
        <v>500</v>
      </c>
      <c r="F52" s="9">
        <f t="shared" ref="F52:I52" si="21">F125</f>
        <v>500</v>
      </c>
      <c r="G52" s="9">
        <f t="shared" si="21"/>
        <v>500</v>
      </c>
      <c r="H52" s="9">
        <f t="shared" si="21"/>
        <v>500</v>
      </c>
      <c r="I52" s="9">
        <f t="shared" si="21"/>
        <v>500</v>
      </c>
      <c r="K52" t="s">
        <v>151</v>
      </c>
    </row>
    <row r="53" spans="1:11" x14ac:dyDescent="0.3">
      <c r="B53" s="18" t="s">
        <v>35</v>
      </c>
      <c r="C53" s="17">
        <f>SUM(C50:C52)</f>
        <v>6957</v>
      </c>
      <c r="D53" s="73">
        <f>SUM(D50:D52)</f>
        <v>8531.2681067344347</v>
      </c>
      <c r="E53" s="17">
        <f t="shared" ref="E53:I53" ca="1" si="22">SUM(E50:E52)</f>
        <v>7654.5899535301005</v>
      </c>
      <c r="F53" s="17">
        <f t="shared" ca="1" si="22"/>
        <v>8370.0489488831099</v>
      </c>
      <c r="G53" s="17">
        <f t="shared" ca="1" si="22"/>
        <v>9157.0538437714222</v>
      </c>
      <c r="H53" s="17">
        <f t="shared" ca="1" si="22"/>
        <v>10022.759228148565</v>
      </c>
      <c r="I53" s="17">
        <f t="shared" ca="1" si="22"/>
        <v>10975.035150963424</v>
      </c>
      <c r="K53" s="9"/>
    </row>
    <row r="54" spans="1:11" ht="3" customHeight="1" x14ac:dyDescent="0.3">
      <c r="B54" s="1"/>
      <c r="C54" s="12"/>
      <c r="D54" s="70"/>
      <c r="K54" s="9"/>
    </row>
    <row r="55" spans="1:11" x14ac:dyDescent="0.3">
      <c r="B55" s="5" t="s">
        <v>17</v>
      </c>
      <c r="C55" s="12"/>
      <c r="D55" s="70"/>
      <c r="K55" s="9"/>
    </row>
    <row r="56" spans="1:11" x14ac:dyDescent="0.3">
      <c r="B56" s="20" t="s">
        <v>40</v>
      </c>
      <c r="C56" s="11">
        <f>'Balance Sheet'!B30</f>
        <v>5000</v>
      </c>
      <c r="D56" s="71">
        <f>'Balance Sheet'!C30</f>
        <v>4500</v>
      </c>
      <c r="E56" s="9">
        <f>E124</f>
        <v>4000</v>
      </c>
      <c r="F56" s="9">
        <f t="shared" ref="F56:I56" si="23">F124</f>
        <v>3500</v>
      </c>
      <c r="G56" s="9">
        <f t="shared" si="23"/>
        <v>3000</v>
      </c>
      <c r="H56" s="9">
        <f t="shared" si="23"/>
        <v>2500</v>
      </c>
      <c r="I56" s="9">
        <f t="shared" si="23"/>
        <v>2000</v>
      </c>
      <c r="K56" s="9"/>
    </row>
    <row r="57" spans="1:11" x14ac:dyDescent="0.3">
      <c r="A57" s="91" t="s">
        <v>99</v>
      </c>
      <c r="B57" s="20" t="s">
        <v>101</v>
      </c>
      <c r="C57" s="11">
        <v>0</v>
      </c>
      <c r="D57" s="71">
        <f>D135</f>
        <v>1200</v>
      </c>
      <c r="E57" s="9">
        <f>E135</f>
        <v>1000</v>
      </c>
      <c r="F57" s="9">
        <f t="shared" ref="F57:I57" si="24">F135</f>
        <v>800</v>
      </c>
      <c r="G57" s="9">
        <f t="shared" si="24"/>
        <v>600</v>
      </c>
      <c r="H57" s="9">
        <f t="shared" si="24"/>
        <v>400</v>
      </c>
      <c r="I57" s="9">
        <f t="shared" si="24"/>
        <v>200</v>
      </c>
      <c r="K57" s="9"/>
    </row>
    <row r="58" spans="1:11" ht="3" customHeight="1" x14ac:dyDescent="0.3">
      <c r="B58" s="1"/>
      <c r="C58" s="12"/>
      <c r="D58" s="70"/>
      <c r="K58" s="9"/>
    </row>
    <row r="59" spans="1:11" x14ac:dyDescent="0.3">
      <c r="A59" s="91" t="s">
        <v>99</v>
      </c>
      <c r="B59" s="19" t="s">
        <v>18</v>
      </c>
      <c r="C59" s="17">
        <f>C53+C56+C57</f>
        <v>11957</v>
      </c>
      <c r="D59" s="73">
        <f t="shared" ref="D59:I59" si="25">D53+D56+D57</f>
        <v>14231.268106734435</v>
      </c>
      <c r="E59" s="17">
        <f t="shared" ca="1" si="25"/>
        <v>12654.5899535301</v>
      </c>
      <c r="F59" s="17">
        <f t="shared" ca="1" si="25"/>
        <v>12670.04894888311</v>
      </c>
      <c r="G59" s="17">
        <f ca="1">G53+G56+G57</f>
        <v>12757.053843771422</v>
      </c>
      <c r="H59" s="17">
        <f t="shared" ca="1" si="25"/>
        <v>12922.759228148565</v>
      </c>
      <c r="I59" s="17">
        <f t="shared" ca="1" si="25"/>
        <v>13175.035150963424</v>
      </c>
      <c r="K59" s="9"/>
    </row>
    <row r="60" spans="1:11" ht="3" customHeight="1" x14ac:dyDescent="0.3">
      <c r="C60" s="12"/>
      <c r="D60" s="70"/>
      <c r="K60" s="9"/>
    </row>
    <row r="61" spans="1:11" x14ac:dyDescent="0.3">
      <c r="B61" s="1" t="s">
        <v>83</v>
      </c>
      <c r="C61" s="11">
        <f>'Balance Sheet'!B35</f>
        <v>15</v>
      </c>
      <c r="D61" s="71">
        <f>'Balance Sheet'!C35</f>
        <v>15</v>
      </c>
      <c r="E61" s="9">
        <f>D61</f>
        <v>15</v>
      </c>
      <c r="F61" s="9">
        <f t="shared" ref="F61:I62" si="26">E61</f>
        <v>15</v>
      </c>
      <c r="G61" s="9">
        <f t="shared" si="26"/>
        <v>15</v>
      </c>
      <c r="H61" s="9">
        <f t="shared" si="26"/>
        <v>15</v>
      </c>
      <c r="I61" s="9">
        <f t="shared" si="26"/>
        <v>15</v>
      </c>
      <c r="K61" s="9"/>
    </row>
    <row r="62" spans="1:11" x14ac:dyDescent="0.3">
      <c r="B62" s="1" t="s">
        <v>84</v>
      </c>
      <c r="C62" s="11">
        <f>'Balance Sheet'!B36</f>
        <v>5000</v>
      </c>
      <c r="D62" s="71">
        <f>'Balance Sheet'!C36</f>
        <v>5000</v>
      </c>
      <c r="E62" s="9">
        <f>D62</f>
        <v>5000</v>
      </c>
      <c r="F62" s="9">
        <f t="shared" si="26"/>
        <v>5000</v>
      </c>
      <c r="G62" s="9">
        <f t="shared" si="26"/>
        <v>5000</v>
      </c>
      <c r="H62" s="9">
        <f t="shared" si="26"/>
        <v>5000</v>
      </c>
      <c r="I62" s="9">
        <f t="shared" si="26"/>
        <v>5000</v>
      </c>
      <c r="K62" s="9"/>
    </row>
    <row r="63" spans="1:11" x14ac:dyDescent="0.3">
      <c r="B63" s="1" t="s">
        <v>82</v>
      </c>
      <c r="C63" s="11">
        <f>'Balance Sheet'!B37</f>
        <v>8720</v>
      </c>
      <c r="D63" s="71">
        <f>'Balance Sheet'!C37</f>
        <v>11286.731893265565</v>
      </c>
      <c r="E63" s="9">
        <f ca="1">D63+E28</f>
        <v>13993.895366340945</v>
      </c>
      <c r="F63" s="9">
        <f ca="1">E63+F28</f>
        <v>17063.178104131741</v>
      </c>
      <c r="G63" s="9">
        <f ca="1">F63+G28</f>
        <v>20502.569115701619</v>
      </c>
      <c r="H63" s="9">
        <f ca="1">G63+H28</f>
        <v>24345.43922842848</v>
      </c>
      <c r="I63" s="9">
        <f ca="1">H63+I28</f>
        <v>28628.496352428032</v>
      </c>
      <c r="K63" s="9"/>
    </row>
    <row r="64" spans="1:11" x14ac:dyDescent="0.3">
      <c r="B64" s="19" t="s">
        <v>20</v>
      </c>
      <c r="C64" s="17">
        <f>SUM(C61:C63)</f>
        <v>13735</v>
      </c>
      <c r="D64" s="73">
        <f t="shared" ref="D64:I64" si="27">SUM(D61:D63)</f>
        <v>16301.731893265565</v>
      </c>
      <c r="E64" s="17">
        <f t="shared" ca="1" si="27"/>
        <v>19008.895366340945</v>
      </c>
      <c r="F64" s="17">
        <f t="shared" ca="1" si="27"/>
        <v>22078.178104131741</v>
      </c>
      <c r="G64" s="17">
        <f t="shared" ca="1" si="27"/>
        <v>25517.569115701619</v>
      </c>
      <c r="H64" s="17">
        <f t="shared" ca="1" si="27"/>
        <v>29360.43922842848</v>
      </c>
      <c r="I64" s="17">
        <f t="shared" ca="1" si="27"/>
        <v>33643.496352428032</v>
      </c>
      <c r="K64" s="9"/>
    </row>
    <row r="65" spans="1:11" ht="3" customHeight="1" x14ac:dyDescent="0.3">
      <c r="C65" s="12"/>
      <c r="D65" s="70"/>
      <c r="K65" s="9"/>
    </row>
    <row r="66" spans="1:11" x14ac:dyDescent="0.3">
      <c r="B66" s="4" t="s">
        <v>21</v>
      </c>
      <c r="C66" s="10">
        <f t="shared" ref="C66:I66" si="28">C59+C64</f>
        <v>25692</v>
      </c>
      <c r="D66" s="64">
        <f t="shared" si="28"/>
        <v>30533</v>
      </c>
      <c r="E66" s="10">
        <f t="shared" ca="1" si="28"/>
        <v>31663.485319871044</v>
      </c>
      <c r="F66" s="10">
        <f t="shared" ca="1" si="28"/>
        <v>34748.227053014853</v>
      </c>
      <c r="G66" s="10">
        <f t="shared" ca="1" si="28"/>
        <v>38274.622959473039</v>
      </c>
      <c r="H66" s="10">
        <f t="shared" ca="1" si="28"/>
        <v>42283.198456577047</v>
      </c>
      <c r="I66" s="10">
        <f t="shared" ca="1" si="28"/>
        <v>46818.531503391452</v>
      </c>
      <c r="K66" s="9"/>
    </row>
    <row r="67" spans="1:11" s="22" customFormat="1" x14ac:dyDescent="0.3">
      <c r="A67" s="89"/>
      <c r="B67" s="55" t="s">
        <v>22</v>
      </c>
      <c r="C67" s="56">
        <f t="shared" ref="C67:I67" si="29">C47-C66</f>
        <v>0</v>
      </c>
      <c r="D67" s="72">
        <f t="shared" si="29"/>
        <v>0</v>
      </c>
      <c r="E67" s="56">
        <f t="shared" ca="1" si="29"/>
        <v>0</v>
      </c>
      <c r="F67" s="56">
        <f t="shared" ca="1" si="29"/>
        <v>0</v>
      </c>
      <c r="G67" s="56">
        <f t="shared" ca="1" si="29"/>
        <v>0</v>
      </c>
      <c r="H67" s="56">
        <f t="shared" ca="1" si="29"/>
        <v>0</v>
      </c>
      <c r="I67" s="56">
        <f t="shared" ca="1" si="29"/>
        <v>0</v>
      </c>
      <c r="K67" s="9"/>
    </row>
    <row r="68" spans="1:11" ht="3" customHeight="1" x14ac:dyDescent="0.3">
      <c r="C68" s="12"/>
      <c r="D68" s="70"/>
    </row>
    <row r="69" spans="1:11" x14ac:dyDescent="0.3">
      <c r="B69" s="81" t="s">
        <v>23</v>
      </c>
      <c r="C69" s="82"/>
      <c r="D69" s="83"/>
      <c r="E69" s="74"/>
      <c r="F69" s="74"/>
      <c r="G69" s="74"/>
      <c r="H69" s="74"/>
      <c r="I69" s="74"/>
    </row>
    <row r="70" spans="1:11" x14ac:dyDescent="0.3">
      <c r="B70" s="84" t="s">
        <v>24</v>
      </c>
      <c r="C70" s="75">
        <f>C39/(C7/365)</f>
        <v>37.994278192661042</v>
      </c>
      <c r="D70" s="76">
        <f>D39/(D7/365)</f>
        <v>38.69807885785464</v>
      </c>
      <c r="E70" s="77">
        <f>AVERAGE($C$70:$D$70)</f>
        <v>38.346178525257841</v>
      </c>
      <c r="F70" s="77">
        <f t="shared" ref="F70:I70" si="30">AVERAGE($C$70:$D$70)</f>
        <v>38.346178525257841</v>
      </c>
      <c r="G70" s="77">
        <f t="shared" si="30"/>
        <v>38.346178525257841</v>
      </c>
      <c r="H70" s="77">
        <f t="shared" si="30"/>
        <v>38.346178525257841</v>
      </c>
      <c r="I70" s="77">
        <f t="shared" si="30"/>
        <v>38.346178525257841</v>
      </c>
    </row>
    <row r="71" spans="1:11" x14ac:dyDescent="0.3">
      <c r="B71" s="84" t="s">
        <v>80</v>
      </c>
      <c r="C71" s="75">
        <f>C40/(C10/365)</f>
        <v>27.188081936685286</v>
      </c>
      <c r="D71" s="76">
        <f>D40/(D10/365)</f>
        <v>28.687055319618334</v>
      </c>
      <c r="E71" s="77">
        <f>AVERAGE($C$71:$D$71)</f>
        <v>27.937568628151809</v>
      </c>
      <c r="F71" s="77">
        <f t="shared" ref="F71:I71" si="31">AVERAGE($C$71:$D$71)</f>
        <v>27.937568628151809</v>
      </c>
      <c r="G71" s="77">
        <f t="shared" si="31"/>
        <v>27.937568628151809</v>
      </c>
      <c r="H71" s="77">
        <f t="shared" si="31"/>
        <v>27.937568628151809</v>
      </c>
      <c r="I71" s="77">
        <f t="shared" si="31"/>
        <v>27.937568628151809</v>
      </c>
    </row>
    <row r="72" spans="1:11" x14ac:dyDescent="0.3">
      <c r="B72" s="84" t="s">
        <v>25</v>
      </c>
      <c r="C72" s="75">
        <f>C50/(C10/365)</f>
        <v>32.087600869025451</v>
      </c>
      <c r="D72" s="76">
        <f>D50/(D10/365)</f>
        <v>33.498428106557832</v>
      </c>
      <c r="E72" s="77">
        <f>AVERAGE($C$72:$D$72)</f>
        <v>32.793014487791638</v>
      </c>
      <c r="F72" s="77">
        <f t="shared" ref="F72:I72" si="32">AVERAGE($C$72:$D$72)</f>
        <v>32.793014487791638</v>
      </c>
      <c r="G72" s="77">
        <f t="shared" si="32"/>
        <v>32.793014487791638</v>
      </c>
      <c r="H72" s="77">
        <f t="shared" si="32"/>
        <v>32.793014487791638</v>
      </c>
      <c r="I72" s="77">
        <f t="shared" si="32"/>
        <v>32.793014487791638</v>
      </c>
    </row>
    <row r="73" spans="1:11" ht="5.0999999999999996" customHeight="1" x14ac:dyDescent="0.3">
      <c r="D73" s="69"/>
    </row>
    <row r="74" spans="1:11" x14ac:dyDescent="0.3">
      <c r="B74" s="43" t="s">
        <v>52</v>
      </c>
      <c r="C74" s="44" t="str">
        <f t="shared" ref="C74:I74" si="33">C35</f>
        <v>20X1</v>
      </c>
      <c r="D74" s="44" t="str">
        <f t="shared" si="33"/>
        <v>20X2</v>
      </c>
      <c r="E74" s="44" t="str">
        <f t="shared" si="33"/>
        <v>20X3</v>
      </c>
      <c r="F74" s="44" t="str">
        <f t="shared" si="33"/>
        <v>20X4</v>
      </c>
      <c r="G74" s="44" t="str">
        <f t="shared" si="33"/>
        <v>20X5</v>
      </c>
      <c r="H74" s="44" t="str">
        <f t="shared" si="33"/>
        <v>20X6</v>
      </c>
      <c r="I74" s="44" t="str">
        <f t="shared" si="33"/>
        <v>20X7</v>
      </c>
    </row>
    <row r="75" spans="1:11" ht="3" customHeight="1" x14ac:dyDescent="0.3"/>
    <row r="76" spans="1:11" ht="11.25" customHeight="1" x14ac:dyDescent="0.3">
      <c r="B76" s="4" t="s">
        <v>41</v>
      </c>
    </row>
    <row r="77" spans="1:11" x14ac:dyDescent="0.3">
      <c r="B77" s="5" t="s">
        <v>7</v>
      </c>
      <c r="C77" s="9"/>
      <c r="D77" s="9"/>
      <c r="E77" s="9">
        <f ca="1">E28</f>
        <v>2707.1634730753799</v>
      </c>
      <c r="F77" s="9">
        <f ca="1">F28</f>
        <v>3069.282737790797</v>
      </c>
      <c r="G77" s="9">
        <f ca="1">G28</f>
        <v>3439.3910115698791</v>
      </c>
      <c r="H77" s="9">
        <f ca="1">H28</f>
        <v>3842.8701127268628</v>
      </c>
      <c r="I77" s="9">
        <f ca="1">I28</f>
        <v>4283.0571239995497</v>
      </c>
    </row>
    <row r="78" spans="1:11" ht="3" customHeight="1" x14ac:dyDescent="0.3">
      <c r="B78" s="5"/>
      <c r="C78" s="9"/>
      <c r="D78" s="9"/>
      <c r="E78" s="9"/>
      <c r="F78" s="9"/>
      <c r="G78" s="9"/>
      <c r="H78" s="9"/>
      <c r="I78" s="9"/>
    </row>
    <row r="79" spans="1:11" x14ac:dyDescent="0.3">
      <c r="B79" s="28" t="s">
        <v>26</v>
      </c>
    </row>
    <row r="80" spans="1:11" x14ac:dyDescent="0.3">
      <c r="B80" s="20" t="s">
        <v>72</v>
      </c>
      <c r="C80" s="9"/>
      <c r="D80" s="9"/>
      <c r="E80" s="9">
        <f>E147</f>
        <v>3272.7868344705316</v>
      </c>
      <c r="F80" s="9">
        <f t="shared" ref="F80:I80" si="34">F147</f>
        <v>3600.0655179175851</v>
      </c>
      <c r="G80" s="9">
        <f t="shared" si="34"/>
        <v>3960.0720697093434</v>
      </c>
      <c r="H80" s="9">
        <f t="shared" si="34"/>
        <v>4356.0792766802788</v>
      </c>
      <c r="I80" s="9">
        <f t="shared" si="34"/>
        <v>4791.6872043483063</v>
      </c>
    </row>
    <row r="81" spans="2:9" x14ac:dyDescent="0.3">
      <c r="B81" s="20" t="s">
        <v>73</v>
      </c>
      <c r="C81" s="9"/>
      <c r="D81" s="9"/>
      <c r="E81" s="9">
        <v>0</v>
      </c>
      <c r="F81" s="9">
        <v>0</v>
      </c>
      <c r="G81" s="9">
        <v>0</v>
      </c>
      <c r="H81" s="9">
        <v>0</v>
      </c>
      <c r="I81" s="9">
        <v>0</v>
      </c>
    </row>
    <row r="82" spans="2:9" ht="3" customHeight="1" x14ac:dyDescent="0.3"/>
    <row r="83" spans="2:9" x14ac:dyDescent="0.3">
      <c r="B83" s="28" t="s">
        <v>27</v>
      </c>
    </row>
    <row r="84" spans="2:9" x14ac:dyDescent="0.3">
      <c r="B84" s="20" t="s">
        <v>11</v>
      </c>
      <c r="E84" s="9">
        <f t="shared" ref="E84:I85" si="35">D39-E39</f>
        <v>-796.65493472304297</v>
      </c>
      <c r="F84" s="9">
        <f t="shared" si="35"/>
        <v>-964.86549347230539</v>
      </c>
      <c r="G84" s="9">
        <f t="shared" si="35"/>
        <v>-1061.3520428195352</v>
      </c>
      <c r="H84" s="9">
        <f t="shared" si="35"/>
        <v>-1167.4872471014914</v>
      </c>
      <c r="I84" s="9">
        <f t="shared" si="35"/>
        <v>-1284.2359718116386</v>
      </c>
    </row>
    <row r="85" spans="2:9" x14ac:dyDescent="0.3">
      <c r="B85" s="20" t="s">
        <v>12</v>
      </c>
      <c r="E85" s="9">
        <f t="shared" si="35"/>
        <v>-395.25690013785515</v>
      </c>
      <c r="F85" s="9">
        <f t="shared" si="35"/>
        <v>-609.52569001378561</v>
      </c>
      <c r="G85" s="9">
        <f t="shared" si="35"/>
        <v>-670.47825901516444</v>
      </c>
      <c r="H85" s="9">
        <f t="shared" si="35"/>
        <v>-737.5260849166807</v>
      </c>
      <c r="I85" s="9">
        <f t="shared" si="35"/>
        <v>-811.27869340835059</v>
      </c>
    </row>
    <row r="86" spans="2:9" x14ac:dyDescent="0.3">
      <c r="B86" s="20" t="s">
        <v>33</v>
      </c>
      <c r="C86" s="29"/>
      <c r="D86" s="29"/>
      <c r="E86" s="9">
        <f>E50-D50</f>
        <v>498.5899535301005</v>
      </c>
      <c r="F86" s="9">
        <f>F50-E50</f>
        <v>715.45899535300941</v>
      </c>
      <c r="G86" s="9">
        <f>G50-F50</f>
        <v>787.00489488831226</v>
      </c>
      <c r="H86" s="9">
        <f>H50-G50</f>
        <v>865.70538437714276</v>
      </c>
      <c r="I86" s="9">
        <f>I50-H50</f>
        <v>952.27592281485886</v>
      </c>
    </row>
    <row r="87" spans="2:9" ht="5.0999999999999996" customHeight="1" x14ac:dyDescent="0.3">
      <c r="B87" s="52"/>
      <c r="C87" s="30"/>
      <c r="D87" s="30"/>
      <c r="E87" s="36"/>
      <c r="F87" s="36"/>
      <c r="G87" s="36"/>
      <c r="H87" s="36"/>
      <c r="I87" s="36"/>
    </row>
    <row r="88" spans="2:9" x14ac:dyDescent="0.3">
      <c r="B88" s="51" t="s">
        <v>43</v>
      </c>
      <c r="C88" s="26"/>
      <c r="D88" s="26"/>
      <c r="E88" s="27">
        <f ca="1">E77+E80+E81+E84+E85+E86</f>
        <v>5286.6284262151139</v>
      </c>
      <c r="F88" s="27">
        <f ca="1">F77+F80+F81+F84+F85+F86</f>
        <v>5810.416067575301</v>
      </c>
      <c r="G88" s="27">
        <f ca="1">G77+G80+G81+G84+G85+G86</f>
        <v>6454.6376743328346</v>
      </c>
      <c r="H88" s="27">
        <f ca="1">H77+H80+H81+H84+H85+H86</f>
        <v>7159.6414417661126</v>
      </c>
      <c r="I88" s="27">
        <f ca="1">I77+I80+I81+I84+I85+I86</f>
        <v>7931.5055859427266</v>
      </c>
    </row>
    <row r="89" spans="2:9" ht="3" customHeight="1" x14ac:dyDescent="0.3"/>
    <row r="90" spans="2:9" x14ac:dyDescent="0.3">
      <c r="B90" s="4" t="s">
        <v>42</v>
      </c>
    </row>
    <row r="91" spans="2:9" x14ac:dyDescent="0.3">
      <c r="B91" s="20" t="s">
        <v>53</v>
      </c>
      <c r="E91" s="9">
        <f>-E145</f>
        <v>-3500</v>
      </c>
      <c r="F91" s="9">
        <f t="shared" ref="F91:I91" si="36">-F145</f>
        <v>-4000</v>
      </c>
      <c r="G91" s="9">
        <f t="shared" si="36"/>
        <v>-4500</v>
      </c>
      <c r="H91" s="9">
        <f t="shared" si="36"/>
        <v>-5000</v>
      </c>
      <c r="I91" s="9">
        <f t="shared" si="36"/>
        <v>-5500</v>
      </c>
    </row>
    <row r="92" spans="2:9" x14ac:dyDescent="0.3">
      <c r="B92" s="51" t="s">
        <v>44</v>
      </c>
      <c r="C92" s="26"/>
      <c r="D92" s="26"/>
      <c r="E92" s="27">
        <f>E91</f>
        <v>-3500</v>
      </c>
      <c r="F92" s="27">
        <f t="shared" ref="F92:I92" si="37">F91</f>
        <v>-4000</v>
      </c>
      <c r="G92" s="27">
        <f t="shared" si="37"/>
        <v>-4500</v>
      </c>
      <c r="H92" s="27">
        <f t="shared" si="37"/>
        <v>-5000</v>
      </c>
      <c r="I92" s="27">
        <f t="shared" si="37"/>
        <v>-5500</v>
      </c>
    </row>
    <row r="93" spans="2:9" ht="3" customHeight="1" x14ac:dyDescent="0.3"/>
    <row r="94" spans="2:9" x14ac:dyDescent="0.3">
      <c r="B94" s="4" t="s">
        <v>45</v>
      </c>
    </row>
    <row r="95" spans="2:9" x14ac:dyDescent="0.3">
      <c r="B95" s="20" t="s">
        <v>98</v>
      </c>
      <c r="E95" s="9">
        <f ca="1">E117-D117</f>
        <v>-1375.2681067344347</v>
      </c>
      <c r="F95" s="9">
        <f t="shared" ref="F95:I95" ca="1" si="38">F117-E117</f>
        <v>0</v>
      </c>
      <c r="G95" s="9">
        <f t="shared" ca="1" si="38"/>
        <v>0</v>
      </c>
      <c r="H95" s="9">
        <f t="shared" ca="1" si="38"/>
        <v>0</v>
      </c>
      <c r="I95" s="9">
        <f t="shared" ca="1" si="38"/>
        <v>0</v>
      </c>
    </row>
    <row r="96" spans="2:9" x14ac:dyDescent="0.3">
      <c r="B96" s="20" t="s">
        <v>54</v>
      </c>
      <c r="E96" s="9">
        <f>E124-D124</f>
        <v>-500</v>
      </c>
      <c r="F96" s="9">
        <f t="shared" ref="F96:I96" si="39">F124-E124</f>
        <v>-500</v>
      </c>
      <c r="G96" s="9">
        <f t="shared" si="39"/>
        <v>-500</v>
      </c>
      <c r="H96" s="9">
        <f t="shared" si="39"/>
        <v>-500</v>
      </c>
      <c r="I96" s="9">
        <f t="shared" si="39"/>
        <v>-500</v>
      </c>
    </row>
    <row r="97" spans="1:9" x14ac:dyDescent="0.3">
      <c r="A97" s="91" t="s">
        <v>99</v>
      </c>
      <c r="B97" s="20" t="s">
        <v>101</v>
      </c>
      <c r="E97" s="9">
        <f>E135-D135</f>
        <v>-200</v>
      </c>
      <c r="F97" s="9">
        <f t="shared" ref="F97:I97" si="40">F135-E135</f>
        <v>-200</v>
      </c>
      <c r="G97" s="9">
        <f t="shared" si="40"/>
        <v>-200</v>
      </c>
      <c r="H97" s="9">
        <f t="shared" si="40"/>
        <v>-200</v>
      </c>
      <c r="I97" s="9">
        <f t="shared" si="40"/>
        <v>-200</v>
      </c>
    </row>
    <row r="98" spans="1:9" x14ac:dyDescent="0.3">
      <c r="A98" s="91" t="s">
        <v>99</v>
      </c>
      <c r="B98" s="51" t="s">
        <v>85</v>
      </c>
      <c r="C98" s="26"/>
      <c r="D98" s="26"/>
      <c r="E98" s="27">
        <f ca="1">SUM(E95:E97)</f>
        <v>-2075.2681067344347</v>
      </c>
      <c r="F98" s="27">
        <f t="shared" ref="F98:I98" ca="1" si="41">SUM(F95:F97)</f>
        <v>-700</v>
      </c>
      <c r="G98" s="27">
        <f t="shared" ca="1" si="41"/>
        <v>-700</v>
      </c>
      <c r="H98" s="27">
        <f t="shared" ca="1" si="41"/>
        <v>-700</v>
      </c>
      <c r="I98" s="27">
        <f t="shared" ca="1" si="41"/>
        <v>-700</v>
      </c>
    </row>
    <row r="99" spans="1:9" ht="3" customHeight="1" x14ac:dyDescent="0.3"/>
    <row r="100" spans="1:9" x14ac:dyDescent="0.3">
      <c r="B100" t="s">
        <v>28</v>
      </c>
      <c r="E100" s="9">
        <f ca="1">E88+E92+E98</f>
        <v>-288.63968051932079</v>
      </c>
      <c r="F100" s="9">
        <f t="shared" ref="F100:I100" ca="1" si="42">F88+F92+F98</f>
        <v>1110.416067575301</v>
      </c>
      <c r="G100" s="9">
        <f t="shared" ca="1" si="42"/>
        <v>1254.6376743328346</v>
      </c>
      <c r="H100" s="9">
        <f t="shared" ca="1" si="42"/>
        <v>1459.6414417661126</v>
      </c>
      <c r="I100" s="9">
        <f t="shared" ca="1" si="42"/>
        <v>1731.5055859427266</v>
      </c>
    </row>
    <row r="101" spans="1:9" x14ac:dyDescent="0.3">
      <c r="B101" s="32" t="s">
        <v>29</v>
      </c>
      <c r="C101" s="32"/>
      <c r="D101" s="32"/>
      <c r="E101" s="33">
        <f>D38</f>
        <v>3200</v>
      </c>
      <c r="F101" s="33">
        <f ca="1">E38</f>
        <v>2911.3603194806792</v>
      </c>
      <c r="G101" s="33">
        <f ca="1">F38</f>
        <v>4021.7763870559802</v>
      </c>
      <c r="H101" s="33">
        <f ca="1">G38</f>
        <v>5276.4140613888148</v>
      </c>
      <c r="I101" s="33">
        <f ca="1">H38</f>
        <v>6736.0555031549275</v>
      </c>
    </row>
    <row r="102" spans="1:9" ht="10.5" thickBot="1" x14ac:dyDescent="0.35">
      <c r="B102" s="34" t="s">
        <v>30</v>
      </c>
      <c r="C102" s="34"/>
      <c r="D102" s="34"/>
      <c r="E102" s="35">
        <f ca="1">E100+E101</f>
        <v>2911.3603194806792</v>
      </c>
      <c r="F102" s="35">
        <f t="shared" ref="F102:I102" ca="1" si="43">F100+F101</f>
        <v>4021.7763870559802</v>
      </c>
      <c r="G102" s="35">
        <f t="shared" ca="1" si="43"/>
        <v>5276.4140613888148</v>
      </c>
      <c r="H102" s="35">
        <f t="shared" ca="1" si="43"/>
        <v>6736.0555031549275</v>
      </c>
      <c r="I102" s="35">
        <f t="shared" ca="1" si="43"/>
        <v>8467.5610890976532</v>
      </c>
    </row>
    <row r="104" spans="1:9" ht="20.25" x14ac:dyDescent="0.55000000000000004">
      <c r="B104" s="47" t="s">
        <v>76</v>
      </c>
      <c r="C104" s="46"/>
      <c r="D104" s="46"/>
      <c r="E104" s="46"/>
      <c r="F104" s="46"/>
      <c r="G104" s="46"/>
      <c r="H104" s="46"/>
      <c r="I104" s="46"/>
    </row>
    <row r="105" spans="1:9" ht="12.75" customHeight="1" x14ac:dyDescent="0.55000000000000004">
      <c r="B105" s="42" t="str">
        <f>B2</f>
        <v>Company Name</v>
      </c>
      <c r="C105" s="46"/>
      <c r="D105" s="46"/>
      <c r="E105" s="46"/>
      <c r="F105" s="46"/>
      <c r="G105" s="46"/>
      <c r="H105" s="46"/>
      <c r="I105" s="46"/>
    </row>
    <row r="106" spans="1:9" ht="12.75" customHeight="1" x14ac:dyDescent="0.55000000000000004">
      <c r="B106" s="41" t="s">
        <v>79</v>
      </c>
      <c r="C106" s="46"/>
      <c r="D106" s="46"/>
      <c r="E106" s="46"/>
      <c r="F106" s="46"/>
      <c r="G106" s="46"/>
      <c r="H106" s="46"/>
      <c r="I106" s="46"/>
    </row>
    <row r="107" spans="1:9" ht="5.0999999999999996" customHeight="1" x14ac:dyDescent="0.3"/>
    <row r="108" spans="1:9" x14ac:dyDescent="0.3">
      <c r="B108" s="43" t="s">
        <v>55</v>
      </c>
      <c r="C108" s="44" t="str">
        <f>'3SM_New Debt Sched_No Fnce Fe'!C5</f>
        <v>20X1</v>
      </c>
      <c r="D108" s="44" t="str">
        <f>'3SM_New Debt Sched_No Fnce Fe'!D5</f>
        <v>20X2</v>
      </c>
      <c r="E108" s="44" t="str">
        <f>'3SM_New Debt Sched_No Fnce Fe'!E5</f>
        <v>20X3</v>
      </c>
      <c r="F108" s="44" t="str">
        <f>'3SM_New Debt Sched_No Fnce Fe'!F5</f>
        <v>20X4</v>
      </c>
      <c r="G108" s="44" t="str">
        <f>'3SM_New Debt Sched_No Fnce Fe'!G5</f>
        <v>20X5</v>
      </c>
      <c r="H108" s="44" t="str">
        <f>'3SM_New Debt Sched_No Fnce Fe'!H5</f>
        <v>20X6</v>
      </c>
      <c r="I108" s="44" t="str">
        <f>'3SM_New Debt Sched_No Fnce Fe'!I5</f>
        <v>20X7</v>
      </c>
    </row>
    <row r="109" spans="1:9" ht="5.0999999999999996" customHeight="1" x14ac:dyDescent="0.3">
      <c r="B109" s="16"/>
      <c r="C109" s="7"/>
      <c r="D109" s="7"/>
    </row>
    <row r="110" spans="1:9" ht="10.25" customHeight="1" x14ac:dyDescent="0.3">
      <c r="A110" s="91" t="s">
        <v>99</v>
      </c>
      <c r="B110" s="81" t="s">
        <v>48</v>
      </c>
      <c r="C110" s="92"/>
      <c r="D110" s="92"/>
      <c r="E110" s="74"/>
      <c r="F110" s="74"/>
      <c r="G110" s="74"/>
      <c r="H110" s="74"/>
      <c r="I110" s="74"/>
    </row>
    <row r="111" spans="1:9" ht="5.0999999999999996" customHeight="1" x14ac:dyDescent="0.3">
      <c r="B111" s="16"/>
      <c r="C111" s="7"/>
      <c r="D111" s="7"/>
    </row>
    <row r="112" spans="1:9" x14ac:dyDescent="0.3">
      <c r="B112" s="58" t="s">
        <v>56</v>
      </c>
      <c r="C112" s="39"/>
      <c r="D112" s="39"/>
      <c r="E112" s="25">
        <f>D38</f>
        <v>3200</v>
      </c>
      <c r="F112" s="25">
        <f ca="1">E38</f>
        <v>2911.3603194806792</v>
      </c>
      <c r="G112" s="25">
        <f ca="1">F38</f>
        <v>4021.7763870559802</v>
      </c>
      <c r="H112" s="25">
        <f ca="1">G38</f>
        <v>5276.4140613888148</v>
      </c>
      <c r="I112" s="25">
        <f ca="1">H38</f>
        <v>6736.0555031549275</v>
      </c>
    </row>
    <row r="113" spans="1:9" x14ac:dyDescent="0.3">
      <c r="B113" s="1" t="s">
        <v>57</v>
      </c>
      <c r="C113" s="39"/>
      <c r="D113" s="39"/>
      <c r="E113" s="25">
        <f ca="1">E88+E92</f>
        <v>1786.6284262151139</v>
      </c>
      <c r="F113" s="25">
        <f t="shared" ref="F113:I113" ca="1" si="44">F88+F92</f>
        <v>1810.416067575301</v>
      </c>
      <c r="G113" s="25">
        <f t="shared" ca="1" si="44"/>
        <v>1954.6376743328346</v>
      </c>
      <c r="H113" s="25">
        <f t="shared" ca="1" si="44"/>
        <v>2159.6414417661126</v>
      </c>
      <c r="I113" s="25">
        <f t="shared" ca="1" si="44"/>
        <v>2431.5055859427266</v>
      </c>
    </row>
    <row r="114" spans="1:9" x14ac:dyDescent="0.3">
      <c r="A114" s="91" t="s">
        <v>99</v>
      </c>
      <c r="B114" s="1" t="s">
        <v>97</v>
      </c>
      <c r="C114" s="39"/>
      <c r="D114" s="39"/>
      <c r="E114" s="25">
        <f>SUM(E96:E97)</f>
        <v>-700</v>
      </c>
      <c r="F114" s="25">
        <f t="shared" ref="F114:I114" si="45">SUM(F96:F97)</f>
        <v>-700</v>
      </c>
      <c r="G114" s="25">
        <f t="shared" si="45"/>
        <v>-700</v>
      </c>
      <c r="H114" s="25">
        <f t="shared" si="45"/>
        <v>-700</v>
      </c>
      <c r="I114" s="25">
        <f t="shared" si="45"/>
        <v>-700</v>
      </c>
    </row>
    <row r="115" spans="1:9" x14ac:dyDescent="0.3">
      <c r="B115" s="1" t="s">
        <v>58</v>
      </c>
      <c r="C115" s="39"/>
      <c r="D115" s="39"/>
      <c r="E115" s="86">
        <v>2000</v>
      </c>
      <c r="F115" s="86">
        <v>2000</v>
      </c>
      <c r="G115" s="86">
        <v>2000</v>
      </c>
      <c r="H115" s="86">
        <v>2000</v>
      </c>
      <c r="I115" s="86">
        <v>2000</v>
      </c>
    </row>
    <row r="116" spans="1:9" x14ac:dyDescent="0.3">
      <c r="B116" s="59" t="s">
        <v>94</v>
      </c>
      <c r="C116" s="60"/>
      <c r="D116" s="60"/>
      <c r="E116" s="36">
        <f ca="1">E112+E113+E114-E115</f>
        <v>2286.6284262151139</v>
      </c>
      <c r="F116" s="36">
        <f t="shared" ref="F116:I116" ca="1" si="46">F112+F113+F114-F115</f>
        <v>2021.7763870559802</v>
      </c>
      <c r="G116" s="36">
        <f t="shared" ca="1" si="46"/>
        <v>3276.4140613888148</v>
      </c>
      <c r="H116" s="36">
        <f t="shared" ca="1" si="46"/>
        <v>4736.0555031549275</v>
      </c>
      <c r="I116" s="36">
        <f t="shared" ca="1" si="46"/>
        <v>6467.5610890976532</v>
      </c>
    </row>
    <row r="117" spans="1:9" ht="11.25" customHeight="1" thickBot="1" x14ac:dyDescent="0.35">
      <c r="B117" s="38" t="s">
        <v>48</v>
      </c>
      <c r="C117" s="37">
        <f>C51</f>
        <v>792</v>
      </c>
      <c r="D117" s="37">
        <f>D51</f>
        <v>1375.2681067344347</v>
      </c>
      <c r="E117" s="37">
        <f ca="1">MAX(0,D117-E116)</f>
        <v>0</v>
      </c>
      <c r="F117" s="37">
        <f ca="1">MAX(0,E117-F116)</f>
        <v>0</v>
      </c>
      <c r="G117" s="37">
        <f ca="1">MAX(0,F117-G116)</f>
        <v>0</v>
      </c>
      <c r="H117" s="37">
        <f ca="1">MAX(0,G117-H116)</f>
        <v>0</v>
      </c>
      <c r="I117" s="37">
        <f ca="1">MAX(0,H117-I116)</f>
        <v>0</v>
      </c>
    </row>
    <row r="118" spans="1:9" ht="5.0999999999999996" customHeight="1" x14ac:dyDescent="0.3">
      <c r="B118" s="30"/>
      <c r="C118" s="36"/>
      <c r="D118" s="36"/>
      <c r="E118" s="36"/>
      <c r="F118" s="36"/>
      <c r="G118" s="36"/>
      <c r="H118" s="36"/>
      <c r="I118" s="36"/>
    </row>
    <row r="119" spans="1:9" ht="10.35" customHeight="1" x14ac:dyDescent="0.3">
      <c r="B119" t="s">
        <v>102</v>
      </c>
      <c r="C119" s="36"/>
      <c r="D119" s="36"/>
      <c r="E119" s="96">
        <v>0.05</v>
      </c>
      <c r="F119" s="96">
        <v>0.05</v>
      </c>
      <c r="G119" s="96">
        <v>0.05</v>
      </c>
      <c r="H119" s="96">
        <v>0.05</v>
      </c>
      <c r="I119" s="96">
        <v>0.05</v>
      </c>
    </row>
    <row r="120" spans="1:9" ht="10.25" customHeight="1" x14ac:dyDescent="0.3">
      <c r="A120" s="94"/>
      <c r="B120" s="30" t="s">
        <v>3</v>
      </c>
      <c r="C120" s="36"/>
      <c r="D120" s="36"/>
      <c r="E120" s="25">
        <f ca="1">AVERAGE(D117:E117)*E119</f>
        <v>34.381702668360866</v>
      </c>
      <c r="F120" s="25">
        <f t="shared" ref="F120:I120" ca="1" si="47">AVERAGE(E117:F117)*F119</f>
        <v>0</v>
      </c>
      <c r="G120" s="25">
        <f t="shared" ca="1" si="47"/>
        <v>0</v>
      </c>
      <c r="H120" s="25">
        <f t="shared" ca="1" si="47"/>
        <v>0</v>
      </c>
      <c r="I120" s="25">
        <f t="shared" ca="1" si="47"/>
        <v>0</v>
      </c>
    </row>
    <row r="121" spans="1:9" ht="5.0999999999999996" customHeight="1" x14ac:dyDescent="0.3">
      <c r="B121" s="30"/>
      <c r="C121" s="36"/>
      <c r="D121" s="36"/>
      <c r="E121" s="36"/>
      <c r="F121" s="36"/>
      <c r="G121" s="36"/>
      <c r="H121" s="36"/>
      <c r="I121" s="36"/>
    </row>
    <row r="122" spans="1:9" x14ac:dyDescent="0.3">
      <c r="A122" s="91" t="s">
        <v>99</v>
      </c>
      <c r="B122" s="81" t="s">
        <v>60</v>
      </c>
      <c r="C122" s="93"/>
      <c r="D122" s="93"/>
      <c r="E122" s="93"/>
      <c r="F122" s="93"/>
      <c r="G122" s="93"/>
      <c r="H122" s="93"/>
      <c r="I122" s="93"/>
    </row>
    <row r="123" spans="1:9" ht="5.0999999999999996" customHeight="1" x14ac:dyDescent="0.3">
      <c r="B123" s="4"/>
      <c r="C123" s="8"/>
      <c r="D123" s="8"/>
      <c r="E123" s="8"/>
      <c r="F123" s="8"/>
      <c r="G123" s="8"/>
      <c r="H123" s="8"/>
      <c r="I123" s="8"/>
    </row>
    <row r="124" spans="1:9" x14ac:dyDescent="0.3">
      <c r="B124" s="1" t="s">
        <v>40</v>
      </c>
      <c r="C124" s="25">
        <f>C56</f>
        <v>5000</v>
      </c>
      <c r="D124" s="25">
        <f>D56</f>
        <v>4500</v>
      </c>
      <c r="E124" s="25">
        <f>D124-E125</f>
        <v>4000</v>
      </c>
      <c r="F124" s="25">
        <f>E124-F125</f>
        <v>3500</v>
      </c>
      <c r="G124" s="25">
        <f>F124-G125</f>
        <v>3000</v>
      </c>
      <c r="H124" s="25">
        <f>G124-H125</f>
        <v>2500</v>
      </c>
      <c r="I124" s="25">
        <f>H124-I125</f>
        <v>2000</v>
      </c>
    </row>
    <row r="125" spans="1:9" x14ac:dyDescent="0.3">
      <c r="B125" s="1" t="s">
        <v>59</v>
      </c>
      <c r="C125" s="25">
        <f>C52</f>
        <v>500</v>
      </c>
      <c r="D125" s="25">
        <f>D52</f>
        <v>500</v>
      </c>
      <c r="E125" s="25">
        <f>D125</f>
        <v>500</v>
      </c>
      <c r="F125" s="25">
        <f>E125</f>
        <v>500</v>
      </c>
      <c r="G125" s="25">
        <f>F125</f>
        <v>500</v>
      </c>
      <c r="H125" s="25">
        <f>G125</f>
        <v>500</v>
      </c>
      <c r="I125" s="25">
        <f>H125</f>
        <v>500</v>
      </c>
    </row>
    <row r="126" spans="1:9" ht="5.0999999999999996" customHeight="1" x14ac:dyDescent="0.3">
      <c r="C126" s="8"/>
      <c r="D126" s="8"/>
      <c r="E126" s="8"/>
      <c r="F126" s="8"/>
      <c r="G126" s="8"/>
      <c r="H126" s="8"/>
      <c r="I126" s="8"/>
    </row>
    <row r="127" spans="1:9" ht="10.25" customHeight="1" x14ac:dyDescent="0.3">
      <c r="B127" t="s">
        <v>102</v>
      </c>
      <c r="C127" s="8"/>
      <c r="D127" s="8"/>
      <c r="E127" s="96">
        <v>0.08</v>
      </c>
      <c r="F127" s="96">
        <v>0.08</v>
      </c>
      <c r="G127" s="96">
        <v>0.08</v>
      </c>
      <c r="H127" s="96">
        <v>0.08</v>
      </c>
      <c r="I127" s="96">
        <v>0.08</v>
      </c>
    </row>
    <row r="128" spans="1:9" x14ac:dyDescent="0.3">
      <c r="A128" s="94"/>
      <c r="B128" s="4" t="s">
        <v>3</v>
      </c>
      <c r="C128" s="50"/>
      <c r="D128" s="50"/>
      <c r="E128" s="25">
        <f>AVERAGE(SUM(D124:D125),SUM(E124:E125))*E127</f>
        <v>380</v>
      </c>
      <c r="F128" s="25">
        <f t="shared" ref="F128:I128" si="48">AVERAGE(SUM(E124:E125),SUM(F124:F125))*F127</f>
        <v>340</v>
      </c>
      <c r="G128" s="25">
        <f t="shared" si="48"/>
        <v>300</v>
      </c>
      <c r="H128" s="25">
        <f t="shared" si="48"/>
        <v>260</v>
      </c>
      <c r="I128" s="25">
        <f t="shared" si="48"/>
        <v>220</v>
      </c>
    </row>
    <row r="129" spans="1:9" ht="5.0999999999999996" customHeight="1" x14ac:dyDescent="0.3">
      <c r="C129" s="8"/>
      <c r="D129" s="8"/>
      <c r="E129" s="8"/>
      <c r="F129" s="8"/>
      <c r="G129" s="8"/>
      <c r="H129" s="8"/>
      <c r="I129" s="8"/>
    </row>
    <row r="130" spans="1:9" x14ac:dyDescent="0.3">
      <c r="A130" s="91" t="s">
        <v>99</v>
      </c>
      <c r="B130" s="81" t="s">
        <v>100</v>
      </c>
      <c r="C130" s="93"/>
      <c r="D130" s="93"/>
      <c r="E130" s="93"/>
      <c r="F130" s="93"/>
      <c r="G130" s="93"/>
      <c r="H130" s="93"/>
      <c r="I130" s="93"/>
    </row>
    <row r="131" spans="1:9" ht="5.0999999999999996" customHeight="1" x14ac:dyDescent="0.3">
      <c r="A131" s="94"/>
      <c r="B131" s="4"/>
      <c r="C131" s="8"/>
      <c r="D131" s="8"/>
      <c r="E131" s="8"/>
      <c r="F131" s="8"/>
      <c r="G131" s="8"/>
      <c r="H131" s="8"/>
      <c r="I131" s="8"/>
    </row>
    <row r="132" spans="1:9" ht="10.25" customHeight="1" x14ac:dyDescent="0.3">
      <c r="A132" s="91" t="s">
        <v>99</v>
      </c>
      <c r="B132" s="40" t="s">
        <v>127</v>
      </c>
      <c r="C132" s="8"/>
      <c r="D132" s="8"/>
      <c r="E132" s="126">
        <f>D135</f>
        <v>1200</v>
      </c>
      <c r="F132" s="126">
        <f t="shared" ref="F132:I132" si="49">E135</f>
        <v>1000</v>
      </c>
      <c r="G132" s="126">
        <f t="shared" si="49"/>
        <v>800</v>
      </c>
      <c r="H132" s="126">
        <f t="shared" si="49"/>
        <v>600</v>
      </c>
      <c r="I132" s="126">
        <f t="shared" si="49"/>
        <v>400</v>
      </c>
    </row>
    <row r="133" spans="1:9" ht="10.25" customHeight="1" x14ac:dyDescent="0.3">
      <c r="A133" s="91" t="s">
        <v>99</v>
      </c>
      <c r="B133" s="40" t="s">
        <v>130</v>
      </c>
      <c r="C133" s="25"/>
      <c r="D133" s="25"/>
      <c r="E133" s="86">
        <v>0</v>
      </c>
      <c r="F133" s="86">
        <v>0</v>
      </c>
      <c r="G133" s="86">
        <v>0</v>
      </c>
      <c r="H133" s="86">
        <v>0</v>
      </c>
      <c r="I133" s="86">
        <v>0</v>
      </c>
    </row>
    <row r="134" spans="1:9" ht="10.25" customHeight="1" x14ac:dyDescent="0.3">
      <c r="A134" s="91" t="s">
        <v>99</v>
      </c>
      <c r="B134" s="40" t="s">
        <v>128</v>
      </c>
      <c r="C134" s="25"/>
      <c r="D134" s="25"/>
      <c r="E134" s="86">
        <v>200</v>
      </c>
      <c r="F134" s="25">
        <f>E134</f>
        <v>200</v>
      </c>
      <c r="G134" s="25">
        <f t="shared" ref="G134:I134" si="50">F134</f>
        <v>200</v>
      </c>
      <c r="H134" s="25">
        <f t="shared" si="50"/>
        <v>200</v>
      </c>
      <c r="I134" s="25">
        <f t="shared" si="50"/>
        <v>200</v>
      </c>
    </row>
    <row r="135" spans="1:9" ht="10.25" customHeight="1" x14ac:dyDescent="0.3">
      <c r="A135" s="91" t="s">
        <v>99</v>
      </c>
      <c r="B135" s="40" t="s">
        <v>129</v>
      </c>
      <c r="C135" s="25"/>
      <c r="D135" s="130">
        <v>1200</v>
      </c>
      <c r="E135" s="139">
        <f>E132-E134</f>
        <v>1000</v>
      </c>
      <c r="F135" s="139">
        <f t="shared" ref="F135:I135" si="51">F132-F134</f>
        <v>800</v>
      </c>
      <c r="G135" s="139">
        <f t="shared" si="51"/>
        <v>600</v>
      </c>
      <c r="H135" s="139">
        <f t="shared" si="51"/>
        <v>400</v>
      </c>
      <c r="I135" s="139">
        <f t="shared" si="51"/>
        <v>200</v>
      </c>
    </row>
    <row r="136" spans="1:9" ht="5.0999999999999996" customHeight="1" x14ac:dyDescent="0.3">
      <c r="A136" s="94"/>
      <c r="C136" s="8"/>
      <c r="D136" s="8"/>
      <c r="E136" s="8"/>
      <c r="F136" s="8"/>
      <c r="G136" s="8"/>
      <c r="H136" s="8"/>
      <c r="I136" s="8"/>
    </row>
    <row r="137" spans="1:9" ht="10.25" customHeight="1" x14ac:dyDescent="0.3">
      <c r="A137" s="91" t="s">
        <v>99</v>
      </c>
      <c r="B137" t="s">
        <v>102</v>
      </c>
      <c r="C137" s="8"/>
      <c r="D137" s="8"/>
      <c r="E137" s="96">
        <v>0.08</v>
      </c>
      <c r="F137" s="96">
        <v>0.08</v>
      </c>
      <c r="G137" s="96">
        <v>0.08</v>
      </c>
      <c r="H137" s="96">
        <v>0.08</v>
      </c>
      <c r="I137" s="96">
        <v>0.08</v>
      </c>
    </row>
    <row r="138" spans="1:9" x14ac:dyDescent="0.3">
      <c r="A138" s="91" t="s">
        <v>99</v>
      </c>
      <c r="B138" s="4" t="s">
        <v>3</v>
      </c>
      <c r="C138" s="50"/>
      <c r="D138" s="50"/>
      <c r="E138" s="25">
        <f>AVERAGE(D135,E135)*E137</f>
        <v>88</v>
      </c>
      <c r="F138" s="25">
        <f t="shared" ref="F138:I138" si="52">AVERAGE(E135,F135)*F137</f>
        <v>72</v>
      </c>
      <c r="G138" s="25">
        <f t="shared" si="52"/>
        <v>56</v>
      </c>
      <c r="H138" s="25">
        <f t="shared" si="52"/>
        <v>40</v>
      </c>
      <c r="I138" s="25">
        <f t="shared" si="52"/>
        <v>24</v>
      </c>
    </row>
    <row r="139" spans="1:9" ht="5.0999999999999996" customHeight="1" x14ac:dyDescent="0.3">
      <c r="C139" s="8"/>
      <c r="D139" s="8"/>
      <c r="E139" s="8"/>
      <c r="F139" s="8"/>
      <c r="G139" s="8"/>
      <c r="H139" s="8"/>
      <c r="I139" s="8"/>
    </row>
    <row r="140" spans="1:9" ht="10.5" thickBot="1" x14ac:dyDescent="0.35">
      <c r="A140" s="91" t="s">
        <v>99</v>
      </c>
      <c r="B140" s="38" t="s">
        <v>65</v>
      </c>
      <c r="C140" s="37"/>
      <c r="D140" s="37"/>
      <c r="E140" s="37">
        <f ca="1">+E120+E128+E138</f>
        <v>502.38170266836084</v>
      </c>
      <c r="F140" s="37">
        <f t="shared" ref="F140:I140" ca="1" si="53">+F120+F128+F138</f>
        <v>412</v>
      </c>
      <c r="G140" s="37">
        <f t="shared" ca="1" si="53"/>
        <v>356</v>
      </c>
      <c r="H140" s="37">
        <f t="shared" ca="1" si="53"/>
        <v>300</v>
      </c>
      <c r="I140" s="37">
        <f t="shared" ca="1" si="53"/>
        <v>244</v>
      </c>
    </row>
    <row r="141" spans="1:9" ht="5.0999999999999996" customHeight="1" x14ac:dyDescent="0.3">
      <c r="C141" s="8"/>
      <c r="D141" s="8"/>
      <c r="E141" s="8"/>
      <c r="F141" s="8"/>
      <c r="G141" s="8"/>
      <c r="H141" s="8"/>
      <c r="I141" s="8"/>
    </row>
    <row r="142" spans="1:9" x14ac:dyDescent="0.3">
      <c r="B142" s="43" t="s">
        <v>67</v>
      </c>
      <c r="C142" s="44" t="str">
        <f t="shared" ref="C142:I142" si="54">C108</f>
        <v>20X1</v>
      </c>
      <c r="D142" s="44" t="str">
        <f t="shared" si="54"/>
        <v>20X2</v>
      </c>
      <c r="E142" s="44" t="str">
        <f t="shared" si="54"/>
        <v>20X3</v>
      </c>
      <c r="F142" s="44" t="str">
        <f t="shared" si="54"/>
        <v>20X4</v>
      </c>
      <c r="G142" s="44" t="str">
        <f t="shared" si="54"/>
        <v>20X5</v>
      </c>
      <c r="H142" s="44" t="str">
        <f t="shared" si="54"/>
        <v>20X6</v>
      </c>
      <c r="I142" s="44" t="str">
        <f t="shared" si="54"/>
        <v>20X7</v>
      </c>
    </row>
    <row r="143" spans="1:9" ht="5.0999999999999996" customHeight="1" x14ac:dyDescent="0.3">
      <c r="B143" s="41"/>
      <c r="C143" s="7"/>
      <c r="D143" s="7"/>
      <c r="E143" s="7"/>
      <c r="F143" s="7"/>
      <c r="G143" s="7"/>
      <c r="H143" s="7"/>
      <c r="I143" s="7"/>
    </row>
    <row r="144" spans="1:9" x14ac:dyDescent="0.3">
      <c r="B144" s="40" t="s">
        <v>70</v>
      </c>
      <c r="C144" s="25"/>
      <c r="D144" s="25"/>
      <c r="E144" s="8">
        <f>D45</f>
        <v>10932</v>
      </c>
      <c r="F144" s="8">
        <f>E150</f>
        <v>11159.213165529469</v>
      </c>
      <c r="G144" s="8">
        <f t="shared" ref="G144:I144" si="55">F150</f>
        <v>11559.147647611884</v>
      </c>
      <c r="H144" s="8">
        <f t="shared" si="55"/>
        <v>12099.07557790254</v>
      </c>
      <c r="I144" s="8">
        <f t="shared" si="55"/>
        <v>12742.996301222263</v>
      </c>
    </row>
    <row r="145" spans="1:9" x14ac:dyDescent="0.3">
      <c r="B145" t="s">
        <v>68</v>
      </c>
      <c r="C145" s="13"/>
      <c r="D145" s="13"/>
      <c r="E145" s="86">
        <v>3500</v>
      </c>
      <c r="F145" s="86">
        <f>E145+500</f>
        <v>4000</v>
      </c>
      <c r="G145" s="86">
        <f t="shared" ref="G145:I145" si="56">F145+500</f>
        <v>4500</v>
      </c>
      <c r="H145" s="86">
        <f t="shared" si="56"/>
        <v>5000</v>
      </c>
      <c r="I145" s="86">
        <f t="shared" si="56"/>
        <v>5500</v>
      </c>
    </row>
    <row r="146" spans="1:9" ht="5.0999999999999996" customHeight="1" x14ac:dyDescent="0.3">
      <c r="C146" s="13"/>
      <c r="D146" s="13"/>
      <c r="E146" s="45"/>
      <c r="F146" s="45"/>
      <c r="G146" s="45"/>
      <c r="H146" s="45"/>
      <c r="I146" s="45"/>
    </row>
    <row r="147" spans="1:9" x14ac:dyDescent="0.3">
      <c r="B147" t="s">
        <v>69</v>
      </c>
      <c r="C147" s="54" t="s">
        <v>86</v>
      </c>
      <c r="D147" s="53"/>
      <c r="E147" s="8">
        <f>E148*E7</f>
        <v>3272.7868344705316</v>
      </c>
      <c r="F147" s="8">
        <f>F148*F7</f>
        <v>3600.0655179175851</v>
      </c>
      <c r="G147" s="8">
        <f>G148*G7</f>
        <v>3960.0720697093434</v>
      </c>
      <c r="H147" s="8">
        <f>H148*H7</f>
        <v>4356.0792766802788</v>
      </c>
      <c r="I147" s="8">
        <f>I148*I7</f>
        <v>4791.6872043483063</v>
      </c>
    </row>
    <row r="148" spans="1:9" s="3" customFormat="1" x14ac:dyDescent="0.3">
      <c r="A148" s="90"/>
      <c r="B148" s="2" t="s">
        <v>66</v>
      </c>
      <c r="C148" s="49">
        <f>C31/C7</f>
        <v>3.5566539515392466E-2</v>
      </c>
      <c r="D148" s="49">
        <f>D31/D7</f>
        <v>3.5704019546782928E-2</v>
      </c>
      <c r="E148" s="49">
        <f>AVERAGE($C$148:$D$148)</f>
        <v>3.5635279531087694E-2</v>
      </c>
      <c r="F148" s="49">
        <f t="shared" ref="F148:I148" si="57">AVERAGE($C$148:$D$148)</f>
        <v>3.5635279531087694E-2</v>
      </c>
      <c r="G148" s="49">
        <f t="shared" si="57"/>
        <v>3.5635279531087694E-2</v>
      </c>
      <c r="H148" s="49">
        <f t="shared" si="57"/>
        <v>3.5635279531087694E-2</v>
      </c>
      <c r="I148" s="49">
        <f t="shared" si="57"/>
        <v>3.5635279531087694E-2</v>
      </c>
    </row>
    <row r="149" spans="1:9" ht="5.0999999999999996" customHeight="1" x14ac:dyDescent="0.3">
      <c r="C149" s="8"/>
      <c r="D149" s="8"/>
      <c r="E149" s="8"/>
      <c r="F149" s="8"/>
      <c r="G149" s="8"/>
      <c r="H149" s="8"/>
      <c r="I149" s="8"/>
    </row>
    <row r="150" spans="1:9" ht="10.5" thickBot="1" x14ac:dyDescent="0.35">
      <c r="B150" s="34" t="s">
        <v>71</v>
      </c>
      <c r="C150" s="37"/>
      <c r="D150" s="37"/>
      <c r="E150" s="37">
        <f>E144+E145-E147</f>
        <v>11159.213165529469</v>
      </c>
      <c r="F150" s="37">
        <f>F144+F145-F147</f>
        <v>11559.147647611884</v>
      </c>
      <c r="G150" s="37">
        <f>G144+G145-G147</f>
        <v>12099.07557790254</v>
      </c>
      <c r="H150" s="37">
        <f>H144+H145-H147</f>
        <v>12742.996301222263</v>
      </c>
      <c r="I150" s="37">
        <f>I144+I145-I147</f>
        <v>13451.30909687396</v>
      </c>
    </row>
  </sheetData>
  <printOptions horizontalCentered="1"/>
  <pageMargins left="0.7" right="0.7" top="0.75" bottom="0.75" header="0.3" footer="0.3"/>
  <pageSetup paperSize="5" scale="78" orientation="portrait" r:id="rId1"/>
  <rowBreaks count="1" manualBreakCount="1">
    <brk id="73" min="1"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F3014-332C-496E-A2FD-22A850F43E16}">
  <sheetPr>
    <pageSetUpPr fitToPage="1"/>
  </sheetPr>
  <dimension ref="A1:R150"/>
  <sheetViews>
    <sheetView showGridLines="0" zoomScaleNormal="100" workbookViewId="0"/>
  </sheetViews>
  <sheetFormatPr defaultRowHeight="10.15" x14ac:dyDescent="0.3"/>
  <cols>
    <col min="1" max="1" width="1.58203125" style="94" customWidth="1"/>
    <col min="2" max="2" width="55.33203125" bestFit="1" customWidth="1"/>
    <col min="3" max="9" width="10.83203125" customWidth="1"/>
    <col min="10" max="10" width="1.58203125" customWidth="1"/>
    <col min="11" max="11" width="10.83203125" customWidth="1"/>
    <col min="12" max="12" width="1.58203125" customWidth="1"/>
    <col min="13" max="14" width="15.58203125" customWidth="1"/>
    <col min="15" max="15" width="1.58203125" customWidth="1"/>
    <col min="16" max="16" width="10.83203125" customWidth="1"/>
    <col min="17" max="17" width="1.58203125" customWidth="1"/>
    <col min="18" max="18" width="56.33203125" bestFit="1" customWidth="1"/>
  </cols>
  <sheetData>
    <row r="1" spans="1:18" ht="17.649999999999999" x14ac:dyDescent="0.5">
      <c r="B1" s="47" t="s">
        <v>75</v>
      </c>
    </row>
    <row r="2" spans="1:18" ht="13.15" x14ac:dyDescent="0.4">
      <c r="B2" s="48" t="s">
        <v>74</v>
      </c>
    </row>
    <row r="3" spans="1:18" x14ac:dyDescent="0.3">
      <c r="B3" s="41" t="s">
        <v>79</v>
      </c>
    </row>
    <row r="4" spans="1:18" ht="9.9499999999999993" customHeight="1" x14ac:dyDescent="0.3">
      <c r="A4" s="94" t="s">
        <v>99</v>
      </c>
      <c r="B4" s="41"/>
      <c r="C4" s="63" t="s">
        <v>95</v>
      </c>
      <c r="D4" s="117" t="s">
        <v>149</v>
      </c>
      <c r="E4" s="63" t="s">
        <v>96</v>
      </c>
      <c r="F4" s="63" t="s">
        <v>96</v>
      </c>
      <c r="G4" s="63" t="s">
        <v>96</v>
      </c>
      <c r="H4" s="63" t="s">
        <v>96</v>
      </c>
      <c r="I4" s="63" t="s">
        <v>96</v>
      </c>
    </row>
    <row r="5" spans="1:18" x14ac:dyDescent="0.3">
      <c r="B5" s="43" t="s">
        <v>50</v>
      </c>
      <c r="C5" s="44" t="str">
        <f>'Income Statement'!B5</f>
        <v>20X1</v>
      </c>
      <c r="D5" s="44" t="s">
        <v>88</v>
      </c>
      <c r="E5" s="44" t="s">
        <v>89</v>
      </c>
      <c r="F5" s="44" t="s">
        <v>90</v>
      </c>
      <c r="G5" s="44" t="s">
        <v>91</v>
      </c>
      <c r="H5" s="44" t="s">
        <v>92</v>
      </c>
      <c r="I5" s="44" t="s">
        <v>93</v>
      </c>
      <c r="K5" s="123"/>
      <c r="L5" s="123"/>
      <c r="M5" s="123"/>
      <c r="N5" s="123"/>
      <c r="O5" s="123"/>
      <c r="P5" s="123"/>
      <c r="R5" s="44" t="s">
        <v>132</v>
      </c>
    </row>
    <row r="6" spans="1:18" ht="3" customHeight="1" x14ac:dyDescent="0.3">
      <c r="B6" s="16"/>
      <c r="C6" s="7"/>
      <c r="D6" s="68"/>
    </row>
    <row r="7" spans="1:18" x14ac:dyDescent="0.3">
      <c r="B7" s="4" t="s">
        <v>31</v>
      </c>
      <c r="C7" s="10">
        <f>'Income Statement'!B7</f>
        <v>74452</v>
      </c>
      <c r="D7" s="64">
        <f>'Income Statement'!C7</f>
        <v>83492</v>
      </c>
      <c r="E7" s="8">
        <f>D7*(1+E8)</f>
        <v>91841.200000000012</v>
      </c>
      <c r="F7" s="8">
        <f t="shared" ref="F7:I7" si="0">E7*(1+F8)</f>
        <v>101025.32000000002</v>
      </c>
      <c r="G7" s="8">
        <f t="shared" si="0"/>
        <v>111127.85200000003</v>
      </c>
      <c r="H7" s="8">
        <f t="shared" si="0"/>
        <v>122240.63720000004</v>
      </c>
      <c r="I7" s="8">
        <f t="shared" si="0"/>
        <v>134464.70092000006</v>
      </c>
    </row>
    <row r="8" spans="1:18" x14ac:dyDescent="0.3">
      <c r="B8" s="2" t="s">
        <v>0</v>
      </c>
      <c r="C8" s="14" t="s">
        <v>46</v>
      </c>
      <c r="D8" s="65">
        <f>D7/C7-1</f>
        <v>0.12142051254499542</v>
      </c>
      <c r="E8" s="95">
        <v>0.1</v>
      </c>
      <c r="F8" s="95">
        <v>0.1</v>
      </c>
      <c r="G8" s="95">
        <v>0.1</v>
      </c>
      <c r="H8" s="95">
        <v>0.1</v>
      </c>
      <c r="I8" s="95">
        <v>0.1</v>
      </c>
    </row>
    <row r="9" spans="1:18" ht="3" customHeight="1" x14ac:dyDescent="0.3">
      <c r="C9" s="13"/>
      <c r="D9" s="66"/>
    </row>
    <row r="10" spans="1:18" x14ac:dyDescent="0.3">
      <c r="B10" s="4" t="s">
        <v>34</v>
      </c>
      <c r="C10" s="10">
        <f>'Income Statement'!B10</f>
        <v>64440</v>
      </c>
      <c r="D10" s="64">
        <f>'Income Statement'!C10</f>
        <v>72524</v>
      </c>
      <c r="E10" s="8">
        <f>E7*E11</f>
        <v>79633.585805619732</v>
      </c>
      <c r="F10" s="8">
        <f t="shared" ref="F10:I10" si="1">F7*F11</f>
        <v>87596.944386181713</v>
      </c>
      <c r="G10" s="8">
        <f t="shared" si="1"/>
        <v>96356.638824799884</v>
      </c>
      <c r="H10" s="8">
        <f t="shared" si="1"/>
        <v>105992.30270727989</v>
      </c>
      <c r="I10" s="8">
        <f t="shared" si="1"/>
        <v>116591.53297800789</v>
      </c>
    </row>
    <row r="11" spans="1:18" x14ac:dyDescent="0.3">
      <c r="B11" s="2" t="s">
        <v>1</v>
      </c>
      <c r="C11" s="15">
        <f>C10/C7</f>
        <v>0.86552409606189218</v>
      </c>
      <c r="D11" s="65">
        <f>D10/D7</f>
        <v>0.86863412063431222</v>
      </c>
      <c r="E11" s="21">
        <f>AVERAGE($C$11:$D$11)</f>
        <v>0.8670791083481022</v>
      </c>
      <c r="F11" s="21">
        <f t="shared" ref="F11:I11" si="2">AVERAGE($C$11:$D$11)</f>
        <v>0.8670791083481022</v>
      </c>
      <c r="G11" s="21">
        <f t="shared" si="2"/>
        <v>0.8670791083481022</v>
      </c>
      <c r="H11" s="21">
        <f t="shared" si="2"/>
        <v>0.8670791083481022</v>
      </c>
      <c r="I11" s="21">
        <f t="shared" si="2"/>
        <v>0.8670791083481022</v>
      </c>
    </row>
    <row r="12" spans="1:18" ht="3" customHeight="1" x14ac:dyDescent="0.3">
      <c r="C12" s="13"/>
      <c r="D12" s="66"/>
    </row>
    <row r="13" spans="1:18" x14ac:dyDescent="0.3">
      <c r="B13" s="4" t="s">
        <v>2</v>
      </c>
      <c r="C13" s="10">
        <f>C7-C10</f>
        <v>10012</v>
      </c>
      <c r="D13" s="64">
        <f>D7-D10</f>
        <v>10968</v>
      </c>
      <c r="E13" s="10">
        <f>E7-E10</f>
        <v>12207.61419438028</v>
      </c>
      <c r="F13" s="10">
        <f t="shared" ref="F13:I13" si="3">F7-F10</f>
        <v>13428.375613818309</v>
      </c>
      <c r="G13" s="10">
        <f t="shared" si="3"/>
        <v>14771.213175200144</v>
      </c>
      <c r="H13" s="10">
        <f t="shared" si="3"/>
        <v>16248.334492720154</v>
      </c>
      <c r="I13" s="10">
        <f t="shared" si="3"/>
        <v>17873.167941992171</v>
      </c>
    </row>
    <row r="14" spans="1:18" x14ac:dyDescent="0.3">
      <c r="B14" s="2" t="s">
        <v>1</v>
      </c>
      <c r="C14" s="15">
        <f>C13/C7</f>
        <v>0.13447590393810777</v>
      </c>
      <c r="D14" s="65">
        <f>D13/D7</f>
        <v>0.13136587936568772</v>
      </c>
      <c r="E14" s="15">
        <f t="shared" ref="E14:I14" si="4">E13/E7</f>
        <v>0.13292089165189783</v>
      </c>
      <c r="F14" s="15">
        <f t="shared" si="4"/>
        <v>0.13292089165189783</v>
      </c>
      <c r="G14" s="15">
        <f t="shared" si="4"/>
        <v>0.13292089165189785</v>
      </c>
      <c r="H14" s="15">
        <f t="shared" si="4"/>
        <v>0.1329208916518978</v>
      </c>
      <c r="I14" s="15">
        <f t="shared" si="4"/>
        <v>0.1329208916518978</v>
      </c>
    </row>
    <row r="15" spans="1:18" ht="3" customHeight="1" x14ac:dyDescent="0.3">
      <c r="C15" s="13"/>
      <c r="D15" s="66"/>
    </row>
    <row r="16" spans="1:18" x14ac:dyDescent="0.3">
      <c r="B16" s="4" t="s">
        <v>81</v>
      </c>
      <c r="C16" s="10">
        <f>'Income Statement'!B16</f>
        <v>6389</v>
      </c>
      <c r="D16" s="64">
        <f>'Income Statement'!C16</f>
        <v>6545</v>
      </c>
      <c r="E16" s="10">
        <f>E7*E17</f>
        <v>7540.3656100574881</v>
      </c>
      <c r="F16" s="10">
        <f t="shared" ref="F16:I16" si="5">F7*F17</f>
        <v>8294.4021710632369</v>
      </c>
      <c r="G16" s="10">
        <f t="shared" si="5"/>
        <v>9123.8423881695617</v>
      </c>
      <c r="H16" s="10">
        <f t="shared" si="5"/>
        <v>10036.226626986519</v>
      </c>
      <c r="I16" s="10">
        <f t="shared" si="5"/>
        <v>11039.849289685171</v>
      </c>
    </row>
    <row r="17" spans="2:9" x14ac:dyDescent="0.3">
      <c r="B17" s="2" t="s">
        <v>1</v>
      </c>
      <c r="C17" s="15">
        <f>C16/C7</f>
        <v>8.5813678611722996E-2</v>
      </c>
      <c r="D17" s="65">
        <f>D16/D7</f>
        <v>7.8390744023379491E-2</v>
      </c>
      <c r="E17" s="21">
        <f>AVERAGE($C$17:$D$17)</f>
        <v>8.2102211317551244E-2</v>
      </c>
      <c r="F17" s="21">
        <f t="shared" ref="F17:I17" si="6">AVERAGE($C$17:$D$17)</f>
        <v>8.2102211317551244E-2</v>
      </c>
      <c r="G17" s="21">
        <f t="shared" si="6"/>
        <v>8.2102211317551244E-2</v>
      </c>
      <c r="H17" s="21">
        <f t="shared" si="6"/>
        <v>8.2102211317551244E-2</v>
      </c>
      <c r="I17" s="21">
        <f t="shared" si="6"/>
        <v>8.2102211317551244E-2</v>
      </c>
    </row>
    <row r="18" spans="2:9" ht="3" customHeight="1" x14ac:dyDescent="0.3">
      <c r="C18" s="13"/>
      <c r="D18" s="66"/>
    </row>
    <row r="19" spans="2:9" x14ac:dyDescent="0.3">
      <c r="B19" s="41" t="s">
        <v>32</v>
      </c>
      <c r="C19" s="10">
        <f>C13-C16</f>
        <v>3623</v>
      </c>
      <c r="D19" s="64">
        <f>D13-D16</f>
        <v>4423</v>
      </c>
      <c r="E19" s="10">
        <f t="shared" ref="E19:I19" si="7">E13-E16</f>
        <v>4667.2485843227914</v>
      </c>
      <c r="F19" s="10">
        <f t="shared" si="7"/>
        <v>5133.973442755072</v>
      </c>
      <c r="G19" s="10">
        <f t="shared" si="7"/>
        <v>5647.3707870305825</v>
      </c>
      <c r="H19" s="10">
        <f t="shared" si="7"/>
        <v>6212.1078657336348</v>
      </c>
      <c r="I19" s="10">
        <f t="shared" si="7"/>
        <v>6833.3186523069999</v>
      </c>
    </row>
    <row r="20" spans="2:9" ht="3" customHeight="1" x14ac:dyDescent="0.3">
      <c r="C20" s="13"/>
      <c r="D20" s="66"/>
    </row>
    <row r="21" spans="2:9" x14ac:dyDescent="0.3">
      <c r="B21" s="4" t="s">
        <v>3</v>
      </c>
      <c r="C21" s="10">
        <f>'Income Statement'!B21</f>
        <v>518</v>
      </c>
      <c r="D21" s="64">
        <f>'Income Statement'!C21</f>
        <v>474.18170266836086</v>
      </c>
      <c r="E21" s="8">
        <f ca="1">E140</f>
        <v>407.55678984801324</v>
      </c>
      <c r="F21" s="8">
        <f t="shared" ref="F21:I21" ca="1" si="8">F140</f>
        <v>293.17508717965239</v>
      </c>
      <c r="G21" s="8">
        <f t="shared" ca="1" si="8"/>
        <v>200</v>
      </c>
      <c r="H21" s="8">
        <f t="shared" ca="1" si="8"/>
        <v>120</v>
      </c>
      <c r="I21" s="8">
        <f t="shared" ca="1" si="8"/>
        <v>40</v>
      </c>
    </row>
    <row r="22" spans="2:9" ht="3" customHeight="1" x14ac:dyDescent="0.3">
      <c r="C22" s="13"/>
      <c r="D22" s="66"/>
    </row>
    <row r="23" spans="2:9" x14ac:dyDescent="0.3">
      <c r="B23" s="4" t="s">
        <v>4</v>
      </c>
      <c r="C23" s="132">
        <f t="shared" ref="C23:I23" si="9">C19-C21</f>
        <v>3105</v>
      </c>
      <c r="D23" s="133">
        <f t="shared" si="9"/>
        <v>3948.8182973316393</v>
      </c>
      <c r="E23" s="132">
        <f t="shared" ca="1" si="9"/>
        <v>4259.6917944747784</v>
      </c>
      <c r="F23" s="132">
        <f t="shared" ca="1" si="9"/>
        <v>4840.7983555754199</v>
      </c>
      <c r="G23" s="132">
        <f t="shared" ca="1" si="9"/>
        <v>5447.3707870305825</v>
      </c>
      <c r="H23" s="132">
        <f t="shared" ca="1" si="9"/>
        <v>6092.1078657336348</v>
      </c>
      <c r="I23" s="132">
        <f t="shared" ca="1" si="9"/>
        <v>6793.3186523069999</v>
      </c>
    </row>
    <row r="24" spans="2:9" ht="3" customHeight="1" x14ac:dyDescent="0.3">
      <c r="C24" s="13"/>
      <c r="D24" s="66"/>
    </row>
    <row r="25" spans="2:9" x14ac:dyDescent="0.3">
      <c r="B25" t="s">
        <v>5</v>
      </c>
      <c r="C25" s="10">
        <f>'Income Statement'!B25</f>
        <v>1086.75</v>
      </c>
      <c r="D25" s="64">
        <f>'Income Statement'!C25</f>
        <v>1382.0864040660738</v>
      </c>
      <c r="E25" s="10">
        <f ca="1">E23*E26</f>
        <v>1490.8921280661723</v>
      </c>
      <c r="F25" s="10">
        <f t="shared" ref="F25:I25" ca="1" si="10">F23*F26</f>
        <v>1694.2794244513968</v>
      </c>
      <c r="G25" s="10">
        <f t="shared" ca="1" si="10"/>
        <v>1906.5797754607038</v>
      </c>
      <c r="H25" s="10">
        <f t="shared" ca="1" si="10"/>
        <v>2132.237753006772</v>
      </c>
      <c r="I25" s="10">
        <f t="shared" ca="1" si="10"/>
        <v>2377.6615283074498</v>
      </c>
    </row>
    <row r="26" spans="2:9" x14ac:dyDescent="0.3">
      <c r="B26" t="s">
        <v>6</v>
      </c>
      <c r="C26" s="14" t="s">
        <v>47</v>
      </c>
      <c r="D26" s="67" t="s">
        <v>47</v>
      </c>
      <c r="E26" s="95">
        <v>0.35</v>
      </c>
      <c r="F26" s="95">
        <v>0.35</v>
      </c>
      <c r="G26" s="95">
        <v>0.35</v>
      </c>
      <c r="H26" s="95">
        <v>0.35</v>
      </c>
      <c r="I26" s="95">
        <v>0.35</v>
      </c>
    </row>
    <row r="27" spans="2:9" ht="3" customHeight="1" x14ac:dyDescent="0.3">
      <c r="C27" s="13"/>
      <c r="D27" s="66"/>
    </row>
    <row r="28" spans="2:9" x14ac:dyDescent="0.3">
      <c r="B28" s="4" t="s">
        <v>7</v>
      </c>
      <c r="C28" s="10">
        <f>C23-C25</f>
        <v>2018.25</v>
      </c>
      <c r="D28" s="64">
        <f>D23-D25</f>
        <v>2566.7318932655653</v>
      </c>
      <c r="E28" s="10">
        <f ca="1">E23-E25</f>
        <v>2768.7996664086058</v>
      </c>
      <c r="F28" s="10">
        <f t="shared" ref="F28:I28" ca="1" si="11">F23-F25</f>
        <v>3146.5189311240229</v>
      </c>
      <c r="G28" s="10">
        <f t="shared" ca="1" si="11"/>
        <v>3540.7910115698787</v>
      </c>
      <c r="H28" s="10">
        <f t="shared" ca="1" si="11"/>
        <v>3959.8701127268628</v>
      </c>
      <c r="I28" s="10">
        <f t="shared" ca="1" si="11"/>
        <v>4415.6571239995501</v>
      </c>
    </row>
    <row r="29" spans="2:9" ht="3" customHeight="1" x14ac:dyDescent="0.3">
      <c r="C29" s="13"/>
      <c r="D29" s="66"/>
    </row>
    <row r="30" spans="2:9" ht="11.25" customHeight="1" x14ac:dyDescent="0.3">
      <c r="B30" s="74" t="s">
        <v>32</v>
      </c>
      <c r="C30" s="75">
        <f t="shared" ref="C30:I30" si="12">C19</f>
        <v>3623</v>
      </c>
      <c r="D30" s="76">
        <f t="shared" si="12"/>
        <v>4423</v>
      </c>
      <c r="E30" s="77">
        <f t="shared" si="12"/>
        <v>4667.2485843227914</v>
      </c>
      <c r="F30" s="77">
        <f t="shared" si="12"/>
        <v>5133.973442755072</v>
      </c>
      <c r="G30" s="77">
        <f t="shared" si="12"/>
        <v>5647.3707870305825</v>
      </c>
      <c r="H30" s="77">
        <f t="shared" si="12"/>
        <v>6212.1078657336348</v>
      </c>
      <c r="I30" s="77">
        <f t="shared" si="12"/>
        <v>6833.3186523069999</v>
      </c>
    </row>
    <row r="31" spans="2:9" x14ac:dyDescent="0.3">
      <c r="B31" s="74" t="s">
        <v>72</v>
      </c>
      <c r="C31" s="75">
        <f>'Income Statement'!B31</f>
        <v>2648</v>
      </c>
      <c r="D31" s="76">
        <f>'Income Statement'!C31</f>
        <v>2981</v>
      </c>
      <c r="E31" s="77">
        <f>E147</f>
        <v>3272.7868344705316</v>
      </c>
      <c r="F31" s="77">
        <f t="shared" ref="F31:I31" si="13">F147</f>
        <v>3600.0655179175851</v>
      </c>
      <c r="G31" s="77">
        <f t="shared" si="13"/>
        <v>3960.0720697093434</v>
      </c>
      <c r="H31" s="77">
        <f t="shared" si="13"/>
        <v>4356.0792766802788</v>
      </c>
      <c r="I31" s="77">
        <f t="shared" si="13"/>
        <v>4791.6872043483063</v>
      </c>
    </row>
    <row r="32" spans="2:9" x14ac:dyDescent="0.3">
      <c r="B32" s="74" t="s">
        <v>73</v>
      </c>
      <c r="C32" s="75">
        <f>'Income Statement'!B32</f>
        <v>0</v>
      </c>
      <c r="D32" s="76">
        <f>'Income Statement'!C32</f>
        <v>0</v>
      </c>
      <c r="E32" s="77">
        <f>D32</f>
        <v>0</v>
      </c>
      <c r="F32" s="77">
        <f t="shared" ref="F32:I32" si="14">E32</f>
        <v>0</v>
      </c>
      <c r="G32" s="77">
        <f t="shared" si="14"/>
        <v>0</v>
      </c>
      <c r="H32" s="77">
        <f t="shared" si="14"/>
        <v>0</v>
      </c>
      <c r="I32" s="77">
        <f t="shared" si="14"/>
        <v>0</v>
      </c>
    </row>
    <row r="33" spans="2:18" x14ac:dyDescent="0.3">
      <c r="B33" s="78" t="s">
        <v>8</v>
      </c>
      <c r="C33" s="79">
        <f>SUM(C30:C32)</f>
        <v>6271</v>
      </c>
      <c r="D33" s="80">
        <f t="shared" ref="D33:I33" si="15">SUM(D30:D32)</f>
        <v>7404</v>
      </c>
      <c r="E33" s="79">
        <f t="shared" si="15"/>
        <v>7940.0354187933226</v>
      </c>
      <c r="F33" s="79">
        <f t="shared" si="15"/>
        <v>8734.0389606726567</v>
      </c>
      <c r="G33" s="79">
        <f t="shared" si="15"/>
        <v>9607.4428567399264</v>
      </c>
      <c r="H33" s="79">
        <f t="shared" si="15"/>
        <v>10568.187142413914</v>
      </c>
      <c r="I33" s="79">
        <f t="shared" si="15"/>
        <v>11625.005856655305</v>
      </c>
      <c r="L33" s="89"/>
      <c r="M33" s="118" t="s">
        <v>126</v>
      </c>
      <c r="N33" s="119"/>
      <c r="R33" t="s">
        <v>135</v>
      </c>
    </row>
    <row r="34" spans="2:18" ht="10.25" customHeight="1" x14ac:dyDescent="0.3">
      <c r="D34" s="69"/>
      <c r="K34" s="89" t="s">
        <v>122</v>
      </c>
      <c r="L34" s="89"/>
      <c r="M34" s="120" t="s">
        <v>60</v>
      </c>
      <c r="N34" s="121" t="s">
        <v>124</v>
      </c>
      <c r="P34" s="89" t="s">
        <v>123</v>
      </c>
      <c r="R34" t="s">
        <v>136</v>
      </c>
    </row>
    <row r="35" spans="2:18" x14ac:dyDescent="0.3">
      <c r="B35" s="43" t="s">
        <v>51</v>
      </c>
      <c r="C35" s="44" t="str">
        <f>C$5</f>
        <v>20X1</v>
      </c>
      <c r="D35" s="44" t="str">
        <f t="shared" ref="D35:I35" si="16">D$5</f>
        <v>20X2</v>
      </c>
      <c r="E35" s="44" t="str">
        <f t="shared" si="16"/>
        <v>20X3</v>
      </c>
      <c r="F35" s="44" t="str">
        <f t="shared" si="16"/>
        <v>20X4</v>
      </c>
      <c r="G35" s="44" t="str">
        <f t="shared" si="16"/>
        <v>20X5</v>
      </c>
      <c r="H35" s="44" t="str">
        <f t="shared" si="16"/>
        <v>20X6</v>
      </c>
      <c r="I35" s="44" t="str">
        <f t="shared" si="16"/>
        <v>20X7</v>
      </c>
      <c r="K35" s="44" t="s">
        <v>88</v>
      </c>
      <c r="L35" s="44"/>
      <c r="M35" s="44"/>
      <c r="N35" s="44"/>
      <c r="O35" s="44"/>
      <c r="P35" s="44" t="s">
        <v>88</v>
      </c>
      <c r="R35" t="s">
        <v>137</v>
      </c>
    </row>
    <row r="36" spans="2:18" ht="3" customHeight="1" x14ac:dyDescent="0.3">
      <c r="D36" s="69"/>
    </row>
    <row r="37" spans="2:18" x14ac:dyDescent="0.3">
      <c r="B37" s="5" t="s">
        <v>9</v>
      </c>
      <c r="C37" s="12"/>
      <c r="D37" s="70"/>
      <c r="R37" t="s">
        <v>138</v>
      </c>
    </row>
    <row r="38" spans="2:18" x14ac:dyDescent="0.3">
      <c r="B38" s="20" t="s">
        <v>10</v>
      </c>
      <c r="C38" s="11">
        <f>'Balance Sheet'!B10</f>
        <v>1773</v>
      </c>
      <c r="D38" s="71">
        <f>P38</f>
        <v>2000</v>
      </c>
      <c r="E38" s="9">
        <f ca="1">E102</f>
        <v>2000</v>
      </c>
      <c r="F38" s="9">
        <f ca="1">F102</f>
        <v>2360.6487737224306</v>
      </c>
      <c r="G38" s="9">
        <f ca="1">G102</f>
        <v>3416.6864480552649</v>
      </c>
      <c r="H38" s="9">
        <f ca="1">H102</f>
        <v>4693.3278898213775</v>
      </c>
      <c r="I38" s="9">
        <f ca="1">I102</f>
        <v>6257.4334757641027</v>
      </c>
      <c r="K38" s="9">
        <f>'Balance Sheet'!C10</f>
        <v>2000</v>
      </c>
      <c r="M38" s="9">
        <f>M57</f>
        <v>5000</v>
      </c>
      <c r="N38" s="9">
        <f>SUM(N52,N56)</f>
        <v>-5000</v>
      </c>
      <c r="P38" s="9">
        <f>SUM(K38:N38)</f>
        <v>2000</v>
      </c>
    </row>
    <row r="39" spans="2:18" x14ac:dyDescent="0.3">
      <c r="B39" s="20" t="s">
        <v>11</v>
      </c>
      <c r="C39" s="11">
        <f>'Balance Sheet'!B11</f>
        <v>7750</v>
      </c>
      <c r="D39" s="71">
        <f t="shared" ref="D39:D41" si="17">P39</f>
        <v>8852</v>
      </c>
      <c r="E39" s="11">
        <f>E7/365*E70</f>
        <v>9648.654934723043</v>
      </c>
      <c r="F39" s="11">
        <f>F7/365*F70</f>
        <v>10613.520428195348</v>
      </c>
      <c r="G39" s="11">
        <f>G7/365*G70</f>
        <v>11674.872471014884</v>
      </c>
      <c r="H39" s="11">
        <f>H7/365*H70</f>
        <v>12842.359718116375</v>
      </c>
      <c r="I39" s="11">
        <f>I7/365*I70</f>
        <v>14126.595689928014</v>
      </c>
      <c r="K39" s="9">
        <f>'Balance Sheet'!C11</f>
        <v>8852</v>
      </c>
      <c r="P39" s="9">
        <f>SUM(K39:N39)</f>
        <v>8852</v>
      </c>
    </row>
    <row r="40" spans="2:18" x14ac:dyDescent="0.3">
      <c r="B40" s="20" t="s">
        <v>12</v>
      </c>
      <c r="C40" s="11">
        <f>'Balance Sheet'!B12</f>
        <v>4800</v>
      </c>
      <c r="D40" s="71">
        <f t="shared" si="17"/>
        <v>5700</v>
      </c>
      <c r="E40" s="11">
        <f>E10/365*E71</f>
        <v>6095.2569001378552</v>
      </c>
      <c r="F40" s="11">
        <f>F10/365*F71</f>
        <v>6704.7825901516408</v>
      </c>
      <c r="G40" s="11">
        <f>G10/365*G71</f>
        <v>7375.2608491668052</v>
      </c>
      <c r="H40" s="11">
        <f>H10/365*H71</f>
        <v>8112.7869340834859</v>
      </c>
      <c r="I40" s="11">
        <f>I10/365*I71</f>
        <v>8924.0656274918365</v>
      </c>
      <c r="K40" s="9">
        <f>'Balance Sheet'!C12</f>
        <v>5700</v>
      </c>
      <c r="P40" s="9">
        <f>SUM(K40:N40)</f>
        <v>5700</v>
      </c>
    </row>
    <row r="41" spans="2:18" x14ac:dyDescent="0.3">
      <c r="B41" s="31" t="s">
        <v>38</v>
      </c>
      <c r="C41" s="11">
        <f>'Balance Sheet'!B13</f>
        <v>456</v>
      </c>
      <c r="D41" s="71">
        <f t="shared" si="17"/>
        <v>1849</v>
      </c>
      <c r="E41" s="9">
        <f>D41</f>
        <v>1849</v>
      </c>
      <c r="F41" s="9">
        <f t="shared" ref="F41:I41" si="18">E41</f>
        <v>1849</v>
      </c>
      <c r="G41" s="9">
        <f t="shared" si="18"/>
        <v>1849</v>
      </c>
      <c r="H41" s="9">
        <f t="shared" si="18"/>
        <v>1849</v>
      </c>
      <c r="I41" s="9">
        <f t="shared" si="18"/>
        <v>1849</v>
      </c>
      <c r="K41" s="9">
        <f>'Balance Sheet'!C13</f>
        <v>1849</v>
      </c>
      <c r="P41" s="9">
        <f>SUM(K41:N41)</f>
        <v>1849</v>
      </c>
    </row>
    <row r="42" spans="2:18" x14ac:dyDescent="0.3">
      <c r="B42" s="18" t="s">
        <v>13</v>
      </c>
      <c r="C42" s="17">
        <f>SUM(C38:C41)</f>
        <v>14779</v>
      </c>
      <c r="D42" s="73">
        <f>SUM(D38:D41)</f>
        <v>18401</v>
      </c>
      <c r="E42" s="17">
        <f ca="1">SUM(E38:E41)</f>
        <v>19592.911834860897</v>
      </c>
      <c r="F42" s="17">
        <f t="shared" ref="F42:K42" ca="1" si="19">SUM(F38:F41)</f>
        <v>21527.95179206942</v>
      </c>
      <c r="G42" s="17">
        <f t="shared" ca="1" si="19"/>
        <v>24315.819768236954</v>
      </c>
      <c r="H42" s="17">
        <f t="shared" ca="1" si="19"/>
        <v>27497.474542021242</v>
      </c>
      <c r="I42" s="17">
        <f t="shared" ca="1" si="19"/>
        <v>31157.094793183955</v>
      </c>
      <c r="K42" s="17">
        <f t="shared" si="19"/>
        <v>18401</v>
      </c>
      <c r="P42" s="17">
        <f t="shared" ref="P42" si="20">SUM(P38:P41)</f>
        <v>18401</v>
      </c>
    </row>
    <row r="43" spans="2:18" ht="3" customHeight="1" x14ac:dyDescent="0.3">
      <c r="B43" s="1"/>
      <c r="C43" s="12"/>
      <c r="D43" s="70"/>
      <c r="K43" s="9"/>
    </row>
    <row r="44" spans="2:18" x14ac:dyDescent="0.3">
      <c r="B44" s="135" t="s">
        <v>36</v>
      </c>
      <c r="C44" s="12"/>
      <c r="D44" s="70"/>
      <c r="K44" s="9"/>
    </row>
    <row r="45" spans="2:18" x14ac:dyDescent="0.3">
      <c r="B45" s="20" t="s">
        <v>49</v>
      </c>
      <c r="C45" s="11">
        <f>'Balance Sheet'!B17</f>
        <v>10913</v>
      </c>
      <c r="D45" s="71">
        <f>P45</f>
        <v>10932</v>
      </c>
      <c r="E45" s="9">
        <f>E150</f>
        <v>11159.213165529469</v>
      </c>
      <c r="F45" s="9">
        <f t="shared" ref="F45:I45" si="21">F150</f>
        <v>11559.147647611884</v>
      </c>
      <c r="G45" s="9">
        <f t="shared" si="21"/>
        <v>12099.07557790254</v>
      </c>
      <c r="H45" s="9">
        <f t="shared" si="21"/>
        <v>12742.996301222263</v>
      </c>
      <c r="I45" s="9">
        <f t="shared" si="21"/>
        <v>13451.30909687396</v>
      </c>
      <c r="K45" s="9">
        <f>'Balance Sheet'!C17</f>
        <v>10932</v>
      </c>
      <c r="P45" s="9">
        <f>SUM(K45:N45)</f>
        <v>10932</v>
      </c>
    </row>
    <row r="46" spans="2:18" ht="3" customHeight="1" x14ac:dyDescent="0.3">
      <c r="C46" s="12"/>
      <c r="D46" s="70"/>
      <c r="K46" s="9"/>
    </row>
    <row r="47" spans="2:18" x14ac:dyDescent="0.3">
      <c r="B47" s="19" t="s">
        <v>14</v>
      </c>
      <c r="C47" s="17">
        <f t="shared" ref="C47:I47" si="22">C42+C45</f>
        <v>25692</v>
      </c>
      <c r="D47" s="73">
        <f t="shared" si="22"/>
        <v>29333</v>
      </c>
      <c r="E47" s="17">
        <f t="shared" ca="1" si="22"/>
        <v>30752.125000390366</v>
      </c>
      <c r="F47" s="17">
        <f t="shared" ca="1" si="22"/>
        <v>33087.099439681304</v>
      </c>
      <c r="G47" s="17">
        <f t="shared" ca="1" si="22"/>
        <v>36414.895346139492</v>
      </c>
      <c r="H47" s="17">
        <f t="shared" ca="1" si="22"/>
        <v>40240.470843243507</v>
      </c>
      <c r="I47" s="17">
        <f t="shared" ca="1" si="22"/>
        <v>44608.403890057918</v>
      </c>
      <c r="K47" s="17">
        <f>K42+SUM(K45:K45)</f>
        <v>29333</v>
      </c>
      <c r="P47" s="17">
        <f>P42+SUM(P45:P45)</f>
        <v>29333</v>
      </c>
    </row>
    <row r="48" spans="2:18" ht="3" customHeight="1" x14ac:dyDescent="0.3">
      <c r="C48" s="12"/>
      <c r="D48" s="70"/>
      <c r="K48" s="9"/>
    </row>
    <row r="49" spans="1:18" x14ac:dyDescent="0.3">
      <c r="B49" s="5" t="s">
        <v>16</v>
      </c>
      <c r="C49" s="12"/>
      <c r="D49" s="70"/>
      <c r="K49" s="9"/>
    </row>
    <row r="50" spans="1:18" x14ac:dyDescent="0.3">
      <c r="B50" s="20" t="s">
        <v>33</v>
      </c>
      <c r="C50" s="11">
        <f>'Balance Sheet'!B24</f>
        <v>5665</v>
      </c>
      <c r="D50" s="71">
        <f>P50</f>
        <v>6656</v>
      </c>
      <c r="E50" s="11">
        <f>E10/365*E72</f>
        <v>7154.5899535301005</v>
      </c>
      <c r="F50" s="11">
        <f>F10/365*F72</f>
        <v>7870.0489488831099</v>
      </c>
      <c r="G50" s="11">
        <f>G10/365*G72</f>
        <v>8657.0538437714222</v>
      </c>
      <c r="H50" s="11">
        <f>H10/365*H72</f>
        <v>9522.7592281485649</v>
      </c>
      <c r="I50" s="11">
        <f>I10/365*I72</f>
        <v>10475.035150963424</v>
      </c>
      <c r="K50" s="9">
        <f>'Balance Sheet'!C24</f>
        <v>6656</v>
      </c>
      <c r="P50" s="9">
        <f>SUM(K50:N50)</f>
        <v>6656</v>
      </c>
    </row>
    <row r="51" spans="1:18" x14ac:dyDescent="0.3">
      <c r="B51" s="20" t="s">
        <v>48</v>
      </c>
      <c r="C51" s="11">
        <f>'Balance Sheet'!B25</f>
        <v>792</v>
      </c>
      <c r="D51" s="71">
        <f>P51</f>
        <v>1375.2681067344347</v>
      </c>
      <c r="E51" s="9">
        <f ca="1">E117</f>
        <v>527.0034871860953</v>
      </c>
      <c r="F51" s="9">
        <f ca="1">F117</f>
        <v>0</v>
      </c>
      <c r="G51" s="9">
        <f ca="1">G117</f>
        <v>0</v>
      </c>
      <c r="H51" s="9">
        <f ca="1">H117</f>
        <v>0</v>
      </c>
      <c r="I51" s="9">
        <f ca="1">I117</f>
        <v>0</v>
      </c>
      <c r="K51" s="9">
        <f>'Balance Sheet'!C25</f>
        <v>1375.2681067344347</v>
      </c>
      <c r="P51" s="9">
        <f>SUM(K51:N51)</f>
        <v>1375.2681067344347</v>
      </c>
    </row>
    <row r="52" spans="1:18" x14ac:dyDescent="0.3">
      <c r="B52" s="31" t="s">
        <v>39</v>
      </c>
      <c r="C52" s="11">
        <f>'Balance Sheet'!B26</f>
        <v>500</v>
      </c>
      <c r="D52" s="71">
        <f>P52</f>
        <v>0</v>
      </c>
      <c r="E52" s="137">
        <v>0</v>
      </c>
      <c r="F52" s="137">
        <v>0</v>
      </c>
      <c r="G52" s="137">
        <v>0</v>
      </c>
      <c r="H52" s="137">
        <v>0</v>
      </c>
      <c r="I52" s="137">
        <v>0</v>
      </c>
      <c r="K52" s="9">
        <f>'Balance Sheet'!C26</f>
        <v>500</v>
      </c>
      <c r="N52" s="9">
        <f>-K52</f>
        <v>-500</v>
      </c>
      <c r="P52" s="9">
        <f>SUM(K52:N52)</f>
        <v>0</v>
      </c>
      <c r="R52" t="s">
        <v>139</v>
      </c>
    </row>
    <row r="53" spans="1:18" x14ac:dyDescent="0.3">
      <c r="B53" s="18" t="s">
        <v>35</v>
      </c>
      <c r="C53" s="17">
        <f>SUM(C50:C52)</f>
        <v>6957</v>
      </c>
      <c r="D53" s="73">
        <f>SUM(D50:D52)</f>
        <v>8031.2681067344347</v>
      </c>
      <c r="E53" s="17">
        <f t="shared" ref="E53:K53" ca="1" si="23">SUM(E50:E52)</f>
        <v>7681.5934407161958</v>
      </c>
      <c r="F53" s="17">
        <f t="shared" ca="1" si="23"/>
        <v>7870.0489488831099</v>
      </c>
      <c r="G53" s="17">
        <f t="shared" ca="1" si="23"/>
        <v>8657.0538437714222</v>
      </c>
      <c r="H53" s="17">
        <f t="shared" ca="1" si="23"/>
        <v>9522.7592281485649</v>
      </c>
      <c r="I53" s="17">
        <f t="shared" ca="1" si="23"/>
        <v>10475.035150963424</v>
      </c>
      <c r="K53" s="17">
        <f t="shared" si="23"/>
        <v>8531.2681067344347</v>
      </c>
      <c r="P53" s="17">
        <f t="shared" ref="P53" si="24">SUM(P50:P52)</f>
        <v>8031.2681067344347</v>
      </c>
    </row>
    <row r="54" spans="1:18" ht="3" customHeight="1" x14ac:dyDescent="0.3">
      <c r="B54" s="1"/>
      <c r="C54" s="12"/>
      <c r="D54" s="70"/>
      <c r="K54" s="9"/>
    </row>
    <row r="55" spans="1:18" x14ac:dyDescent="0.3">
      <c r="B55" s="5" t="s">
        <v>17</v>
      </c>
      <c r="C55" s="12"/>
      <c r="D55" s="70"/>
      <c r="K55" s="9"/>
    </row>
    <row r="56" spans="1:18" x14ac:dyDescent="0.3">
      <c r="B56" s="20" t="s">
        <v>40</v>
      </c>
      <c r="C56" s="11">
        <f>'Balance Sheet'!B30</f>
        <v>5000</v>
      </c>
      <c r="D56" s="71">
        <f>P56</f>
        <v>0</v>
      </c>
      <c r="E56" s="9">
        <f>E124</f>
        <v>0</v>
      </c>
      <c r="F56" s="9">
        <f t="shared" ref="F56:I56" si="25">F124</f>
        <v>0</v>
      </c>
      <c r="G56" s="9">
        <f t="shared" si="25"/>
        <v>0</v>
      </c>
      <c r="H56" s="9">
        <f t="shared" si="25"/>
        <v>0</v>
      </c>
      <c r="I56" s="9">
        <f t="shared" si="25"/>
        <v>0</v>
      </c>
      <c r="K56" s="9">
        <v>4500</v>
      </c>
      <c r="N56" s="9">
        <f>-K56</f>
        <v>-4500</v>
      </c>
      <c r="P56" s="9">
        <f>SUM(K56:N56)</f>
        <v>0</v>
      </c>
    </row>
    <row r="57" spans="1:18" x14ac:dyDescent="0.3">
      <c r="A57" s="94" t="s">
        <v>99</v>
      </c>
      <c r="B57" s="20" t="s">
        <v>101</v>
      </c>
      <c r="C57" s="128">
        <v>0</v>
      </c>
      <c r="D57" s="71">
        <f>P57</f>
        <v>5000</v>
      </c>
      <c r="E57" s="9">
        <f>E135</f>
        <v>4000</v>
      </c>
      <c r="F57" s="9">
        <f t="shared" ref="F57:I57" si="26">F135</f>
        <v>3000</v>
      </c>
      <c r="G57" s="9">
        <f t="shared" si="26"/>
        <v>2000</v>
      </c>
      <c r="H57" s="9">
        <f t="shared" si="26"/>
        <v>1000</v>
      </c>
      <c r="I57" s="9">
        <f t="shared" si="26"/>
        <v>0</v>
      </c>
      <c r="K57" s="128">
        <v>0</v>
      </c>
      <c r="M57" s="9">
        <f>D133</f>
        <v>5000</v>
      </c>
      <c r="P57" s="9">
        <f>SUM(K57:N57)</f>
        <v>5000</v>
      </c>
    </row>
    <row r="58" spans="1:18" ht="3" customHeight="1" x14ac:dyDescent="0.3">
      <c r="B58" s="1"/>
      <c r="C58" s="12"/>
      <c r="D58" s="70"/>
      <c r="K58" s="9"/>
    </row>
    <row r="59" spans="1:18" x14ac:dyDescent="0.3">
      <c r="A59" s="94" t="s">
        <v>99</v>
      </c>
      <c r="B59" s="19" t="s">
        <v>18</v>
      </c>
      <c r="C59" s="17">
        <f>C53+C56+C57</f>
        <v>11957</v>
      </c>
      <c r="D59" s="73">
        <f t="shared" ref="D59:K59" si="27">D53+D56+D57</f>
        <v>13031.268106734435</v>
      </c>
      <c r="E59" s="17">
        <f t="shared" ca="1" si="27"/>
        <v>11681.593440716195</v>
      </c>
      <c r="F59" s="17">
        <f t="shared" ca="1" si="27"/>
        <v>10870.04894888311</v>
      </c>
      <c r="G59" s="17">
        <f ca="1">G53+G56+G57</f>
        <v>10657.053843771422</v>
      </c>
      <c r="H59" s="17">
        <f t="shared" ca="1" si="27"/>
        <v>10522.759228148565</v>
      </c>
      <c r="I59" s="17">
        <f t="shared" ca="1" si="27"/>
        <v>10475.035150963424</v>
      </c>
      <c r="K59" s="17">
        <f t="shared" si="27"/>
        <v>13031.268106734435</v>
      </c>
      <c r="P59" s="17">
        <f t="shared" ref="P59" si="28">P53+P56+P57</f>
        <v>13031.268106734435</v>
      </c>
    </row>
    <row r="60" spans="1:18" ht="3" customHeight="1" x14ac:dyDescent="0.3">
      <c r="C60" s="12"/>
      <c r="D60" s="70"/>
      <c r="K60" s="9"/>
    </row>
    <row r="61" spans="1:18" x14ac:dyDescent="0.3">
      <c r="B61" s="1" t="s">
        <v>83</v>
      </c>
      <c r="C61" s="11">
        <f>'Balance Sheet'!B35</f>
        <v>15</v>
      </c>
      <c r="D61" s="71">
        <f>P61</f>
        <v>15</v>
      </c>
      <c r="E61" s="9">
        <f>D61</f>
        <v>15</v>
      </c>
      <c r="F61" s="9">
        <f t="shared" ref="F61:I62" si="29">E61</f>
        <v>15</v>
      </c>
      <c r="G61" s="9">
        <f t="shared" si="29"/>
        <v>15</v>
      </c>
      <c r="H61" s="9">
        <f t="shared" si="29"/>
        <v>15</v>
      </c>
      <c r="I61" s="9">
        <f t="shared" si="29"/>
        <v>15</v>
      </c>
      <c r="K61" s="9">
        <f>'Balance Sheet'!C35</f>
        <v>15</v>
      </c>
      <c r="P61" s="9">
        <f>SUM(K61:N61)</f>
        <v>15</v>
      </c>
    </row>
    <row r="62" spans="1:18" x14ac:dyDescent="0.3">
      <c r="B62" s="1" t="s">
        <v>84</v>
      </c>
      <c r="C62" s="11">
        <f>'Balance Sheet'!B36</f>
        <v>5000</v>
      </c>
      <c r="D62" s="71">
        <f>P62</f>
        <v>5000</v>
      </c>
      <c r="E62" s="9">
        <f>D62</f>
        <v>5000</v>
      </c>
      <c r="F62" s="9">
        <f t="shared" si="29"/>
        <v>5000</v>
      </c>
      <c r="G62" s="9">
        <f t="shared" si="29"/>
        <v>5000</v>
      </c>
      <c r="H62" s="9">
        <f t="shared" si="29"/>
        <v>5000</v>
      </c>
      <c r="I62" s="9">
        <f t="shared" si="29"/>
        <v>5000</v>
      </c>
      <c r="K62" s="9">
        <f>'Balance Sheet'!C36</f>
        <v>5000</v>
      </c>
      <c r="P62" s="9">
        <f>SUM(K62:N62)</f>
        <v>5000</v>
      </c>
    </row>
    <row r="63" spans="1:18" x14ac:dyDescent="0.3">
      <c r="B63" s="1" t="s">
        <v>82</v>
      </c>
      <c r="C63" s="11">
        <f>'Balance Sheet'!B37</f>
        <v>8720</v>
      </c>
      <c r="D63" s="71">
        <f>P63</f>
        <v>11286.731893265565</v>
      </c>
      <c r="E63" s="9">
        <f ca="1">D63+E28</f>
        <v>14055.531559674171</v>
      </c>
      <c r="F63" s="9">
        <f ca="1">E63+F28</f>
        <v>17202.050490798196</v>
      </c>
      <c r="G63" s="9">
        <f ca="1">F63+G28</f>
        <v>20742.841502368075</v>
      </c>
      <c r="H63" s="9">
        <f ca="1">G63+H28</f>
        <v>24702.711615094937</v>
      </c>
      <c r="I63" s="9">
        <f ca="1">H63+I28</f>
        <v>29118.368739094487</v>
      </c>
      <c r="K63" s="9">
        <f>'Balance Sheet'!C37</f>
        <v>11286.731893265565</v>
      </c>
      <c r="P63" s="9">
        <f>SUM(K63:N63)</f>
        <v>11286.731893265565</v>
      </c>
    </row>
    <row r="64" spans="1:18" x14ac:dyDescent="0.3">
      <c r="B64" s="19" t="s">
        <v>20</v>
      </c>
      <c r="C64" s="17">
        <f>SUM(C61:C63)</f>
        <v>13735</v>
      </c>
      <c r="D64" s="73">
        <f t="shared" ref="D64:I64" si="30">SUM(D61:D63)</f>
        <v>16301.731893265565</v>
      </c>
      <c r="E64" s="17">
        <f t="shared" ca="1" si="30"/>
        <v>19070.531559674171</v>
      </c>
      <c r="F64" s="17">
        <f t="shared" ca="1" si="30"/>
        <v>22217.050490798196</v>
      </c>
      <c r="G64" s="17">
        <f t="shared" ca="1" si="30"/>
        <v>25757.841502368075</v>
      </c>
      <c r="H64" s="17">
        <f t="shared" ca="1" si="30"/>
        <v>29717.711615094937</v>
      </c>
      <c r="I64" s="17">
        <f t="shared" ca="1" si="30"/>
        <v>34133.368739094483</v>
      </c>
      <c r="K64" s="17">
        <f t="shared" ref="K64" si="31">SUM(K61:K63)</f>
        <v>16301.731893265565</v>
      </c>
      <c r="P64" s="17">
        <f t="shared" ref="P64" si="32">SUM(P61:P63)</f>
        <v>16301.731893265565</v>
      </c>
    </row>
    <row r="65" spans="1:16" ht="3" customHeight="1" x14ac:dyDescent="0.3">
      <c r="C65" s="12"/>
      <c r="D65" s="70"/>
    </row>
    <row r="66" spans="1:16" x14ac:dyDescent="0.3">
      <c r="B66" s="4" t="s">
        <v>21</v>
      </c>
      <c r="C66" s="10">
        <f t="shared" ref="C66:I66" si="33">C59+C64</f>
        <v>25692</v>
      </c>
      <c r="D66" s="64">
        <f t="shared" si="33"/>
        <v>29333</v>
      </c>
      <c r="E66" s="10">
        <f t="shared" ca="1" si="33"/>
        <v>30752.125000390366</v>
      </c>
      <c r="F66" s="10">
        <f t="shared" ca="1" si="33"/>
        <v>33087.099439681304</v>
      </c>
      <c r="G66" s="10">
        <f t="shared" ca="1" si="33"/>
        <v>36414.895346139499</v>
      </c>
      <c r="H66" s="10">
        <f t="shared" ca="1" si="33"/>
        <v>40240.4708432435</v>
      </c>
      <c r="I66" s="10">
        <f t="shared" ca="1" si="33"/>
        <v>44608.403890057903</v>
      </c>
      <c r="K66" s="10">
        <f t="shared" ref="K66" si="34">K59+K64</f>
        <v>29333</v>
      </c>
      <c r="P66" s="10">
        <f t="shared" ref="P66" si="35">P59+P64</f>
        <v>29333</v>
      </c>
    </row>
    <row r="67" spans="1:16" s="22" customFormat="1" ht="9.4" x14ac:dyDescent="0.3">
      <c r="A67" s="104"/>
      <c r="B67" s="55" t="s">
        <v>22</v>
      </c>
      <c r="C67" s="56">
        <f t="shared" ref="C67:I67" si="36">C47-C66</f>
        <v>0</v>
      </c>
      <c r="D67" s="72">
        <f t="shared" si="36"/>
        <v>0</v>
      </c>
      <c r="E67" s="56">
        <f t="shared" ca="1" si="36"/>
        <v>0</v>
      </c>
      <c r="F67" s="56">
        <f t="shared" ca="1" si="36"/>
        <v>0</v>
      </c>
      <c r="G67" s="56">
        <f t="shared" ca="1" si="36"/>
        <v>0</v>
      </c>
      <c r="H67" s="56">
        <f t="shared" ca="1" si="36"/>
        <v>0</v>
      </c>
      <c r="I67" s="56">
        <f t="shared" ca="1" si="36"/>
        <v>0</v>
      </c>
      <c r="K67" s="56">
        <f t="shared" ref="K67" si="37">K47-K66</f>
        <v>0</v>
      </c>
      <c r="P67" s="56">
        <f t="shared" ref="P67" si="38">P47-P66</f>
        <v>0</v>
      </c>
    </row>
    <row r="68" spans="1:16" ht="3" customHeight="1" x14ac:dyDescent="0.3">
      <c r="C68" s="12"/>
      <c r="D68" s="70"/>
    </row>
    <row r="69" spans="1:16" x14ac:dyDescent="0.3">
      <c r="B69" s="81" t="s">
        <v>23</v>
      </c>
      <c r="C69" s="82"/>
      <c r="D69" s="83"/>
      <c r="E69" s="74"/>
      <c r="F69" s="74"/>
      <c r="G69" s="74"/>
      <c r="H69" s="74"/>
      <c r="I69" s="74"/>
    </row>
    <row r="70" spans="1:16" x14ac:dyDescent="0.3">
      <c r="B70" s="84" t="s">
        <v>24</v>
      </c>
      <c r="C70" s="75">
        <f>C39/(C7/365)</f>
        <v>37.994278192661042</v>
      </c>
      <c r="D70" s="76">
        <f>D39/(D7/365)</f>
        <v>38.69807885785464</v>
      </c>
      <c r="E70" s="77">
        <f>AVERAGE($C$70:$D$70)</f>
        <v>38.346178525257841</v>
      </c>
      <c r="F70" s="77">
        <f t="shared" ref="F70:I70" si="39">AVERAGE($C$70:$D$70)</f>
        <v>38.346178525257841</v>
      </c>
      <c r="G70" s="77">
        <f t="shared" si="39"/>
        <v>38.346178525257841</v>
      </c>
      <c r="H70" s="77">
        <f t="shared" si="39"/>
        <v>38.346178525257841</v>
      </c>
      <c r="I70" s="77">
        <f t="shared" si="39"/>
        <v>38.346178525257841</v>
      </c>
    </row>
    <row r="71" spans="1:16" x14ac:dyDescent="0.3">
      <c r="B71" s="84" t="s">
        <v>80</v>
      </c>
      <c r="C71" s="75">
        <f>C40/(C10/365)</f>
        <v>27.188081936685286</v>
      </c>
      <c r="D71" s="76">
        <f>D40/(D10/365)</f>
        <v>28.687055319618334</v>
      </c>
      <c r="E71" s="77">
        <f>AVERAGE($C$71:$D$71)</f>
        <v>27.937568628151809</v>
      </c>
      <c r="F71" s="77">
        <f t="shared" ref="F71:I71" si="40">AVERAGE($C$71:$D$71)</f>
        <v>27.937568628151809</v>
      </c>
      <c r="G71" s="77">
        <f t="shared" si="40"/>
        <v>27.937568628151809</v>
      </c>
      <c r="H71" s="77">
        <f t="shared" si="40"/>
        <v>27.937568628151809</v>
      </c>
      <c r="I71" s="77">
        <f t="shared" si="40"/>
        <v>27.937568628151809</v>
      </c>
    </row>
    <row r="72" spans="1:16" x14ac:dyDescent="0.3">
      <c r="B72" s="84" t="s">
        <v>25</v>
      </c>
      <c r="C72" s="75">
        <f>C50/(C10/365)</f>
        <v>32.087600869025451</v>
      </c>
      <c r="D72" s="76">
        <f>D50/(D10/365)</f>
        <v>33.498428106557832</v>
      </c>
      <c r="E72" s="77">
        <f>AVERAGE($C$72:$D$72)</f>
        <v>32.793014487791638</v>
      </c>
      <c r="F72" s="77">
        <f t="shared" ref="F72:I72" si="41">AVERAGE($C$72:$D$72)</f>
        <v>32.793014487791638</v>
      </c>
      <c r="G72" s="77">
        <f t="shared" si="41"/>
        <v>32.793014487791638</v>
      </c>
      <c r="H72" s="77">
        <f t="shared" si="41"/>
        <v>32.793014487791638</v>
      </c>
      <c r="I72" s="77">
        <f t="shared" si="41"/>
        <v>32.793014487791638</v>
      </c>
    </row>
    <row r="73" spans="1:16" ht="5.0999999999999996" customHeight="1" x14ac:dyDescent="0.3">
      <c r="D73" s="69"/>
    </row>
    <row r="74" spans="1:16" x14ac:dyDescent="0.3">
      <c r="B74" s="43" t="s">
        <v>52</v>
      </c>
      <c r="C74" s="44" t="str">
        <f>C$5</f>
        <v>20X1</v>
      </c>
      <c r="D74" s="44" t="str">
        <f t="shared" ref="D74:I74" si="42">D$5</f>
        <v>20X2</v>
      </c>
      <c r="E74" s="44" t="str">
        <f t="shared" si="42"/>
        <v>20X3</v>
      </c>
      <c r="F74" s="44" t="str">
        <f t="shared" si="42"/>
        <v>20X4</v>
      </c>
      <c r="G74" s="44" t="str">
        <f t="shared" si="42"/>
        <v>20X5</v>
      </c>
      <c r="H74" s="44" t="str">
        <f t="shared" si="42"/>
        <v>20X6</v>
      </c>
      <c r="I74" s="44" t="str">
        <f t="shared" si="42"/>
        <v>20X7</v>
      </c>
    </row>
    <row r="75" spans="1:16" ht="3" customHeight="1" x14ac:dyDescent="0.3"/>
    <row r="76" spans="1:16" ht="11.25" customHeight="1" x14ac:dyDescent="0.3">
      <c r="B76" s="4" t="s">
        <v>41</v>
      </c>
    </row>
    <row r="77" spans="1:16" x14ac:dyDescent="0.3">
      <c r="B77" s="5" t="s">
        <v>7</v>
      </c>
      <c r="C77" s="9"/>
      <c r="D77" s="9"/>
      <c r="E77" s="9">
        <f ca="1">E28</f>
        <v>2768.7996664086058</v>
      </c>
      <c r="F77" s="9">
        <f ca="1">F28</f>
        <v>3146.5189311240229</v>
      </c>
      <c r="G77" s="9">
        <f ca="1">G28</f>
        <v>3540.7910115698787</v>
      </c>
      <c r="H77" s="9">
        <f ca="1">H28</f>
        <v>3959.8701127268628</v>
      </c>
      <c r="I77" s="9">
        <f ca="1">I28</f>
        <v>4415.6571239995501</v>
      </c>
    </row>
    <row r="78" spans="1:16" ht="3" customHeight="1" x14ac:dyDescent="0.3">
      <c r="B78" s="5"/>
      <c r="C78" s="9"/>
      <c r="D78" s="9"/>
      <c r="E78" s="9"/>
      <c r="F78" s="9"/>
      <c r="G78" s="9"/>
      <c r="H78" s="9"/>
      <c r="I78" s="9"/>
    </row>
    <row r="79" spans="1:16" x14ac:dyDescent="0.3">
      <c r="B79" s="28" t="s">
        <v>26</v>
      </c>
    </row>
    <row r="80" spans="1:16" x14ac:dyDescent="0.3">
      <c r="B80" s="20" t="s">
        <v>72</v>
      </c>
      <c r="C80" s="9"/>
      <c r="D80" s="9"/>
      <c r="E80" s="9">
        <f>E147</f>
        <v>3272.7868344705316</v>
      </c>
      <c r="F80" s="9">
        <f t="shared" ref="F80:I80" si="43">F147</f>
        <v>3600.0655179175851</v>
      </c>
      <c r="G80" s="9">
        <f t="shared" si="43"/>
        <v>3960.0720697093434</v>
      </c>
      <c r="H80" s="9">
        <f t="shared" si="43"/>
        <v>4356.0792766802788</v>
      </c>
      <c r="I80" s="9">
        <f t="shared" si="43"/>
        <v>4791.6872043483063</v>
      </c>
    </row>
    <row r="81" spans="2:9" x14ac:dyDescent="0.3">
      <c r="B81" s="20" t="s">
        <v>73</v>
      </c>
      <c r="C81" s="9"/>
      <c r="D81" s="9"/>
      <c r="E81" s="134">
        <v>0</v>
      </c>
      <c r="F81" s="134">
        <v>0</v>
      </c>
      <c r="G81" s="134">
        <v>0</v>
      </c>
      <c r="H81" s="134">
        <v>0</v>
      </c>
      <c r="I81" s="134">
        <v>0</v>
      </c>
    </row>
    <row r="82" spans="2:9" ht="3" customHeight="1" x14ac:dyDescent="0.3"/>
    <row r="83" spans="2:9" x14ac:dyDescent="0.3">
      <c r="B83" s="28" t="s">
        <v>27</v>
      </c>
    </row>
    <row r="84" spans="2:9" x14ac:dyDescent="0.3">
      <c r="B84" s="20" t="s">
        <v>11</v>
      </c>
      <c r="E84" s="9">
        <f t="shared" ref="E84:I85" si="44">D39-E39</f>
        <v>-796.65493472304297</v>
      </c>
      <c r="F84" s="9">
        <f t="shared" si="44"/>
        <v>-964.86549347230539</v>
      </c>
      <c r="G84" s="9">
        <f t="shared" si="44"/>
        <v>-1061.3520428195352</v>
      </c>
      <c r="H84" s="9">
        <f t="shared" si="44"/>
        <v>-1167.4872471014914</v>
      </c>
      <c r="I84" s="9">
        <f t="shared" si="44"/>
        <v>-1284.2359718116386</v>
      </c>
    </row>
    <row r="85" spans="2:9" x14ac:dyDescent="0.3">
      <c r="B85" s="20" t="s">
        <v>12</v>
      </c>
      <c r="E85" s="9">
        <f t="shared" si="44"/>
        <v>-395.25690013785515</v>
      </c>
      <c r="F85" s="9">
        <f t="shared" si="44"/>
        <v>-609.52569001378561</v>
      </c>
      <c r="G85" s="9">
        <f t="shared" si="44"/>
        <v>-670.47825901516444</v>
      </c>
      <c r="H85" s="9">
        <f t="shared" si="44"/>
        <v>-737.5260849166807</v>
      </c>
      <c r="I85" s="9">
        <f t="shared" si="44"/>
        <v>-811.27869340835059</v>
      </c>
    </row>
    <row r="86" spans="2:9" x14ac:dyDescent="0.3">
      <c r="B86" s="20" t="s">
        <v>33</v>
      </c>
      <c r="C86" s="29"/>
      <c r="D86" s="29"/>
      <c r="E86" s="9">
        <f>E50-D50</f>
        <v>498.5899535301005</v>
      </c>
      <c r="F86" s="9">
        <f>F50-E50</f>
        <v>715.45899535300941</v>
      </c>
      <c r="G86" s="9">
        <f>G50-F50</f>
        <v>787.00489488831226</v>
      </c>
      <c r="H86" s="9">
        <f>H50-G50</f>
        <v>865.70538437714276</v>
      </c>
      <c r="I86" s="9">
        <f>I50-H50</f>
        <v>952.27592281485886</v>
      </c>
    </row>
    <row r="87" spans="2:9" ht="5.0999999999999996" customHeight="1" x14ac:dyDescent="0.3">
      <c r="B87" s="52"/>
      <c r="C87" s="30"/>
      <c r="D87" s="30"/>
      <c r="E87" s="36"/>
      <c r="F87" s="36"/>
      <c r="G87" s="36"/>
      <c r="H87" s="36"/>
      <c r="I87" s="36"/>
    </row>
    <row r="88" spans="2:9" x14ac:dyDescent="0.3">
      <c r="B88" s="51" t="s">
        <v>43</v>
      </c>
      <c r="C88" s="26"/>
      <c r="D88" s="26"/>
      <c r="E88" s="27">
        <f ca="1">E77+E80+E81+E84+E85+E86</f>
        <v>5348.2646195483394</v>
      </c>
      <c r="F88" s="27">
        <f ca="1">F77+F80+F81+F84+F85+F86</f>
        <v>5887.6522609085259</v>
      </c>
      <c r="G88" s="27">
        <f ca="1">G77+G80+G81+G84+G85+G86</f>
        <v>6556.0376743328343</v>
      </c>
      <c r="H88" s="27">
        <f ca="1">H77+H80+H81+H84+H85+H86</f>
        <v>7276.6414417661126</v>
      </c>
      <c r="I88" s="27">
        <f ca="1">I77+I80+I81+I84+I85+I86</f>
        <v>8064.1055859427252</v>
      </c>
    </row>
    <row r="89" spans="2:9" ht="3" customHeight="1" x14ac:dyDescent="0.3"/>
    <row r="90" spans="2:9" x14ac:dyDescent="0.3">
      <c r="B90" s="4" t="s">
        <v>42</v>
      </c>
    </row>
    <row r="91" spans="2:9" x14ac:dyDescent="0.3">
      <c r="B91" s="20" t="s">
        <v>53</v>
      </c>
      <c r="E91" s="9">
        <f>-E145</f>
        <v>-3500</v>
      </c>
      <c r="F91" s="9">
        <f t="shared" ref="F91:I91" si="45">-F145</f>
        <v>-4000</v>
      </c>
      <c r="G91" s="9">
        <f t="shared" si="45"/>
        <v>-4500</v>
      </c>
      <c r="H91" s="9">
        <f t="shared" si="45"/>
        <v>-5000</v>
      </c>
      <c r="I91" s="9">
        <f t="shared" si="45"/>
        <v>-5500</v>
      </c>
    </row>
    <row r="92" spans="2:9" x14ac:dyDescent="0.3">
      <c r="B92" s="51" t="s">
        <v>44</v>
      </c>
      <c r="C92" s="26"/>
      <c r="D92" s="26"/>
      <c r="E92" s="27">
        <f>E91</f>
        <v>-3500</v>
      </c>
      <c r="F92" s="27">
        <f t="shared" ref="F92:I92" si="46">F91</f>
        <v>-4000</v>
      </c>
      <c r="G92" s="27">
        <f t="shared" si="46"/>
        <v>-4500</v>
      </c>
      <c r="H92" s="27">
        <f t="shared" si="46"/>
        <v>-5000</v>
      </c>
      <c r="I92" s="27">
        <f t="shared" si="46"/>
        <v>-5500</v>
      </c>
    </row>
    <row r="93" spans="2:9" ht="3" customHeight="1" x14ac:dyDescent="0.3"/>
    <row r="94" spans="2:9" x14ac:dyDescent="0.3">
      <c r="B94" s="4" t="s">
        <v>45</v>
      </c>
    </row>
    <row r="95" spans="2:9" x14ac:dyDescent="0.3">
      <c r="B95" s="20" t="s">
        <v>98</v>
      </c>
      <c r="E95" s="9">
        <f ca="1">E117-D117</f>
        <v>-848.2646195483394</v>
      </c>
      <c r="F95" s="9">
        <f t="shared" ref="F95:I95" ca="1" si="47">F117-E117</f>
        <v>-527.0034871860953</v>
      </c>
      <c r="G95" s="9">
        <f t="shared" ca="1" si="47"/>
        <v>0</v>
      </c>
      <c r="H95" s="9">
        <f t="shared" ca="1" si="47"/>
        <v>0</v>
      </c>
      <c r="I95" s="9">
        <f t="shared" ca="1" si="47"/>
        <v>0</v>
      </c>
    </row>
    <row r="96" spans="2:9" x14ac:dyDescent="0.3">
      <c r="B96" s="20" t="s">
        <v>54</v>
      </c>
      <c r="E96" s="9">
        <f>E124-D124</f>
        <v>0</v>
      </c>
      <c r="F96" s="9">
        <f t="shared" ref="F96:I96" si="48">F124-E124</f>
        <v>0</v>
      </c>
      <c r="G96" s="9">
        <f t="shared" si="48"/>
        <v>0</v>
      </c>
      <c r="H96" s="9">
        <f t="shared" si="48"/>
        <v>0</v>
      </c>
      <c r="I96" s="9">
        <f t="shared" si="48"/>
        <v>0</v>
      </c>
    </row>
    <row r="97" spans="2:9" x14ac:dyDescent="0.3">
      <c r="B97" s="20" t="s">
        <v>101</v>
      </c>
      <c r="E97" s="9">
        <f>E135-D135</f>
        <v>-1000</v>
      </c>
      <c r="F97" s="9">
        <f t="shared" ref="F97:I97" si="49">F135-E135</f>
        <v>-1000</v>
      </c>
      <c r="G97" s="9">
        <f t="shared" si="49"/>
        <v>-1000</v>
      </c>
      <c r="H97" s="9">
        <f t="shared" si="49"/>
        <v>-1000</v>
      </c>
      <c r="I97" s="9">
        <f t="shared" si="49"/>
        <v>-1000</v>
      </c>
    </row>
    <row r="98" spans="2:9" x14ac:dyDescent="0.3">
      <c r="B98" s="51" t="s">
        <v>85</v>
      </c>
      <c r="C98" s="26"/>
      <c r="D98" s="26"/>
      <c r="E98" s="27">
        <f ca="1">SUM(E95:E97)</f>
        <v>-1848.2646195483394</v>
      </c>
      <c r="F98" s="27">
        <f t="shared" ref="F98:I98" ca="1" si="50">SUM(F95:F97)</f>
        <v>-1527.0034871860953</v>
      </c>
      <c r="G98" s="27">
        <f t="shared" ca="1" si="50"/>
        <v>-1000</v>
      </c>
      <c r="H98" s="27">
        <f t="shared" ca="1" si="50"/>
        <v>-1000</v>
      </c>
      <c r="I98" s="27">
        <f t="shared" ca="1" si="50"/>
        <v>-1000</v>
      </c>
    </row>
    <row r="99" spans="2:9" ht="3" customHeight="1" x14ac:dyDescent="0.3"/>
    <row r="100" spans="2:9" x14ac:dyDescent="0.3">
      <c r="B100" t="s">
        <v>28</v>
      </c>
      <c r="E100" s="9">
        <f ca="1">E88+E92+E98</f>
        <v>0</v>
      </c>
      <c r="F100" s="9">
        <f t="shared" ref="F100:I100" ca="1" si="51">F88+F92+F98</f>
        <v>360.64877372243063</v>
      </c>
      <c r="G100" s="9">
        <f t="shared" ca="1" si="51"/>
        <v>1056.0376743328343</v>
      </c>
      <c r="H100" s="9">
        <f t="shared" ca="1" si="51"/>
        <v>1276.6414417661126</v>
      </c>
      <c r="I100" s="9">
        <f t="shared" ca="1" si="51"/>
        <v>1564.1055859427252</v>
      </c>
    </row>
    <row r="101" spans="2:9" x14ac:dyDescent="0.3">
      <c r="B101" s="32" t="s">
        <v>29</v>
      </c>
      <c r="C101" s="32"/>
      <c r="D101" s="32"/>
      <c r="E101" s="33">
        <f>D38</f>
        <v>2000</v>
      </c>
      <c r="F101" s="33">
        <f ca="1">E38</f>
        <v>2000</v>
      </c>
      <c r="G101" s="33">
        <f ca="1">F38</f>
        <v>2360.6487737224306</v>
      </c>
      <c r="H101" s="33">
        <f ca="1">G38</f>
        <v>3416.6864480552649</v>
      </c>
      <c r="I101" s="33">
        <f ca="1">H38</f>
        <v>4693.3278898213775</v>
      </c>
    </row>
    <row r="102" spans="2:9" ht="10.5" thickBot="1" x14ac:dyDescent="0.35">
      <c r="B102" s="34" t="s">
        <v>30</v>
      </c>
      <c r="C102" s="34"/>
      <c r="D102" s="34"/>
      <c r="E102" s="35">
        <f ca="1">E100+E101</f>
        <v>2000</v>
      </c>
      <c r="F102" s="35">
        <f t="shared" ref="F102:I102" ca="1" si="52">F100+F101</f>
        <v>2360.6487737224306</v>
      </c>
      <c r="G102" s="35">
        <f t="shared" ca="1" si="52"/>
        <v>3416.6864480552649</v>
      </c>
      <c r="H102" s="35">
        <f t="shared" ca="1" si="52"/>
        <v>4693.3278898213775</v>
      </c>
      <c r="I102" s="35">
        <f t="shared" ca="1" si="52"/>
        <v>6257.4334757641027</v>
      </c>
    </row>
    <row r="104" spans="2:9" ht="20.25" x14ac:dyDescent="0.55000000000000004">
      <c r="B104" s="47" t="s">
        <v>76</v>
      </c>
      <c r="C104" s="46"/>
      <c r="D104" s="46"/>
      <c r="E104" s="46"/>
      <c r="F104" s="46"/>
      <c r="G104" s="46"/>
      <c r="H104" s="46"/>
      <c r="I104" s="46"/>
    </row>
    <row r="105" spans="2:9" ht="12.75" customHeight="1" x14ac:dyDescent="0.55000000000000004">
      <c r="B105" s="42" t="str">
        <f>B2</f>
        <v>Company Name</v>
      </c>
      <c r="C105" s="46"/>
      <c r="D105" s="46"/>
      <c r="E105" s="46"/>
      <c r="F105" s="46"/>
      <c r="G105" s="46"/>
      <c r="H105" s="46"/>
      <c r="I105" s="46"/>
    </row>
    <row r="106" spans="2:9" ht="12.75" customHeight="1" x14ac:dyDescent="0.55000000000000004">
      <c r="B106" s="41" t="s">
        <v>79</v>
      </c>
      <c r="C106" s="46"/>
      <c r="D106" s="46"/>
      <c r="E106" s="46"/>
      <c r="F106" s="46"/>
      <c r="G106" s="46"/>
      <c r="H106" s="46"/>
      <c r="I106" s="46"/>
    </row>
    <row r="107" spans="2:9" ht="5.0999999999999996" customHeight="1" x14ac:dyDescent="0.3"/>
    <row r="108" spans="2:9" x14ac:dyDescent="0.3">
      <c r="B108" s="43" t="s">
        <v>55</v>
      </c>
      <c r="C108" s="44" t="str">
        <f>C$5</f>
        <v>20X1</v>
      </c>
      <c r="D108" s="44" t="str">
        <f t="shared" ref="D108:I108" si="53">D$5</f>
        <v>20X2</v>
      </c>
      <c r="E108" s="44" t="str">
        <f t="shared" si="53"/>
        <v>20X3</v>
      </c>
      <c r="F108" s="44" t="str">
        <f t="shared" si="53"/>
        <v>20X4</v>
      </c>
      <c r="G108" s="44" t="str">
        <f t="shared" si="53"/>
        <v>20X5</v>
      </c>
      <c r="H108" s="44" t="str">
        <f t="shared" si="53"/>
        <v>20X6</v>
      </c>
      <c r="I108" s="44" t="str">
        <f t="shared" si="53"/>
        <v>20X7</v>
      </c>
    </row>
    <row r="109" spans="2:9" ht="5.0999999999999996" customHeight="1" x14ac:dyDescent="0.3">
      <c r="B109" s="16"/>
      <c r="C109" s="7"/>
      <c r="D109" s="7"/>
    </row>
    <row r="110" spans="2:9" ht="10.25" customHeight="1" x14ac:dyDescent="0.3">
      <c r="B110" s="81" t="s">
        <v>48</v>
      </c>
      <c r="C110" s="92"/>
      <c r="D110" s="92"/>
      <c r="E110" s="74"/>
      <c r="F110" s="74"/>
      <c r="G110" s="74"/>
      <c r="H110" s="74"/>
      <c r="I110" s="74"/>
    </row>
    <row r="111" spans="2:9" ht="5.0999999999999996" customHeight="1" x14ac:dyDescent="0.3">
      <c r="B111" s="16"/>
      <c r="C111" s="7"/>
      <c r="D111" s="7"/>
    </row>
    <row r="112" spans="2:9" x14ac:dyDescent="0.3">
      <c r="B112" s="58" t="s">
        <v>56</v>
      </c>
      <c r="C112" s="39"/>
      <c r="D112" s="39"/>
      <c r="E112" s="25">
        <f>D38</f>
        <v>2000</v>
      </c>
      <c r="F112" s="25">
        <f ca="1">E38</f>
        <v>2000</v>
      </c>
      <c r="G112" s="25">
        <f ca="1">F38</f>
        <v>2360.6487737224306</v>
      </c>
      <c r="H112" s="25">
        <f ca="1">G38</f>
        <v>3416.6864480552649</v>
      </c>
      <c r="I112" s="25">
        <f ca="1">H38</f>
        <v>4693.3278898213775</v>
      </c>
    </row>
    <row r="113" spans="1:9" x14ac:dyDescent="0.3">
      <c r="B113" s="1" t="s">
        <v>57</v>
      </c>
      <c r="C113" s="39"/>
      <c r="D113" s="39"/>
      <c r="E113" s="25">
        <f ca="1">E88+E92</f>
        <v>1848.2646195483394</v>
      </c>
      <c r="F113" s="25">
        <f t="shared" ref="F113:I113" ca="1" si="54">F88+F92</f>
        <v>1887.6522609085259</v>
      </c>
      <c r="G113" s="25">
        <f t="shared" ca="1" si="54"/>
        <v>2056.0376743328343</v>
      </c>
      <c r="H113" s="25">
        <f t="shared" ca="1" si="54"/>
        <v>2276.6414417661126</v>
      </c>
      <c r="I113" s="25">
        <f t="shared" ca="1" si="54"/>
        <v>2564.1055859427252</v>
      </c>
    </row>
    <row r="114" spans="1:9" x14ac:dyDescent="0.3">
      <c r="A114" s="91" t="s">
        <v>99</v>
      </c>
      <c r="B114" s="1" t="s">
        <v>97</v>
      </c>
      <c r="C114" s="39"/>
      <c r="D114" s="39"/>
      <c r="E114" s="25">
        <f>SUM(E96:E97)</f>
        <v>-1000</v>
      </c>
      <c r="F114" s="25">
        <f t="shared" ref="F114:I114" si="55">SUM(F96:F97)</f>
        <v>-1000</v>
      </c>
      <c r="G114" s="25">
        <f t="shared" si="55"/>
        <v>-1000</v>
      </c>
      <c r="H114" s="25">
        <f t="shared" si="55"/>
        <v>-1000</v>
      </c>
      <c r="I114" s="25">
        <f t="shared" si="55"/>
        <v>-1000</v>
      </c>
    </row>
    <row r="115" spans="1:9" x14ac:dyDescent="0.3">
      <c r="B115" s="1" t="s">
        <v>58</v>
      </c>
      <c r="C115" s="39"/>
      <c r="D115" s="39"/>
      <c r="E115" s="86">
        <v>2000</v>
      </c>
      <c r="F115" s="86">
        <v>2000</v>
      </c>
      <c r="G115" s="86">
        <v>2000</v>
      </c>
      <c r="H115" s="86">
        <v>2000</v>
      </c>
      <c r="I115" s="86">
        <v>2000</v>
      </c>
    </row>
    <row r="116" spans="1:9" x14ac:dyDescent="0.3">
      <c r="B116" s="59" t="s">
        <v>94</v>
      </c>
      <c r="C116" s="60"/>
      <c r="D116" s="60"/>
      <c r="E116" s="36">
        <f ca="1">E112+E113+E114-E115</f>
        <v>848.2646195483394</v>
      </c>
      <c r="F116" s="36">
        <f t="shared" ref="F116:I116" ca="1" si="56">F112+F113+F114-F115</f>
        <v>887.65226090852593</v>
      </c>
      <c r="G116" s="36">
        <f t="shared" ca="1" si="56"/>
        <v>1416.6864480552649</v>
      </c>
      <c r="H116" s="36">
        <f t="shared" ca="1" si="56"/>
        <v>2693.3278898213775</v>
      </c>
      <c r="I116" s="36">
        <f t="shared" ca="1" si="56"/>
        <v>4257.4334757641027</v>
      </c>
    </row>
    <row r="117" spans="1:9" ht="11.25" customHeight="1" thickBot="1" x14ac:dyDescent="0.35">
      <c r="B117" s="38" t="s">
        <v>48</v>
      </c>
      <c r="C117" s="37">
        <f>C51</f>
        <v>792</v>
      </c>
      <c r="D117" s="37">
        <f>D51</f>
        <v>1375.2681067344347</v>
      </c>
      <c r="E117" s="37">
        <f ca="1">MAX(0,D117-E116)</f>
        <v>527.0034871860953</v>
      </c>
      <c r="F117" s="37">
        <f ca="1">MAX(0,E117-F116)</f>
        <v>0</v>
      </c>
      <c r="G117" s="37">
        <f ca="1">MAX(0,F117-G116)</f>
        <v>0</v>
      </c>
      <c r="H117" s="37">
        <f ca="1">MAX(0,G117-H116)</f>
        <v>0</v>
      </c>
      <c r="I117" s="37">
        <f ca="1">MAX(0,H117-I116)</f>
        <v>0</v>
      </c>
    </row>
    <row r="118" spans="1:9" ht="5.0999999999999996" customHeight="1" x14ac:dyDescent="0.3">
      <c r="B118" s="30"/>
      <c r="C118" s="36"/>
      <c r="D118" s="36"/>
      <c r="E118" s="36"/>
      <c r="F118" s="36"/>
      <c r="G118" s="36"/>
      <c r="H118" s="36"/>
      <c r="I118" s="36"/>
    </row>
    <row r="119" spans="1:9" ht="10.35" customHeight="1" x14ac:dyDescent="0.3">
      <c r="B119" t="s">
        <v>102</v>
      </c>
      <c r="C119" s="36"/>
      <c r="D119" s="36"/>
      <c r="E119" s="96">
        <v>0.05</v>
      </c>
      <c r="F119" s="96">
        <v>0.05</v>
      </c>
      <c r="G119" s="96">
        <v>0.05</v>
      </c>
      <c r="H119" s="96">
        <v>0.05</v>
      </c>
      <c r="I119" s="96">
        <v>0.05</v>
      </c>
    </row>
    <row r="120" spans="1:9" ht="10.25" customHeight="1" x14ac:dyDescent="0.3">
      <c r="B120" s="30" t="s">
        <v>3</v>
      </c>
      <c r="C120" s="36"/>
      <c r="D120" s="36"/>
      <c r="E120" s="25">
        <f ca="1">AVERAGE(D117:E117)*E119</f>
        <v>47.556789848013253</v>
      </c>
      <c r="F120" s="25">
        <f t="shared" ref="F120:I120" ca="1" si="57">AVERAGE(E117:F117)*F119</f>
        <v>13.175087179652383</v>
      </c>
      <c r="G120" s="25">
        <f t="shared" ca="1" si="57"/>
        <v>0</v>
      </c>
      <c r="H120" s="25">
        <f t="shared" ca="1" si="57"/>
        <v>0</v>
      </c>
      <c r="I120" s="25">
        <f t="shared" ca="1" si="57"/>
        <v>0</v>
      </c>
    </row>
    <row r="121" spans="1:9" ht="5.0999999999999996" customHeight="1" x14ac:dyDescent="0.3">
      <c r="B121" s="30"/>
      <c r="C121" s="36"/>
      <c r="D121" s="36"/>
      <c r="E121" s="36"/>
      <c r="F121" s="36"/>
      <c r="G121" s="36"/>
      <c r="H121" s="36"/>
      <c r="I121" s="36"/>
    </row>
    <row r="122" spans="1:9" x14ac:dyDescent="0.3">
      <c r="B122" s="81" t="s">
        <v>60</v>
      </c>
      <c r="C122" s="93"/>
      <c r="D122" s="93"/>
      <c r="E122" s="93"/>
      <c r="F122" s="93"/>
      <c r="G122" s="93"/>
      <c r="H122" s="93"/>
      <c r="I122" s="93"/>
    </row>
    <row r="123" spans="1:9" ht="5.0999999999999996" customHeight="1" x14ac:dyDescent="0.3">
      <c r="B123" s="4"/>
      <c r="C123" s="8"/>
      <c r="D123" s="8"/>
      <c r="E123" s="8"/>
      <c r="F123" s="8"/>
      <c r="G123" s="8"/>
      <c r="H123" s="8"/>
      <c r="I123" s="8"/>
    </row>
    <row r="124" spans="1:9" x14ac:dyDescent="0.3">
      <c r="B124" s="1" t="s">
        <v>40</v>
      </c>
      <c r="C124" s="25">
        <f>C56</f>
        <v>5000</v>
      </c>
      <c r="D124" s="25">
        <f>D56</f>
        <v>0</v>
      </c>
      <c r="E124" s="25">
        <f>D124-E125</f>
        <v>0</v>
      </c>
      <c r="F124" s="25">
        <f>E124-F125</f>
        <v>0</v>
      </c>
      <c r="G124" s="25">
        <f>F124-G125</f>
        <v>0</v>
      </c>
      <c r="H124" s="25">
        <f>G124-H125</f>
        <v>0</v>
      </c>
      <c r="I124" s="25">
        <f>H124-I125</f>
        <v>0</v>
      </c>
    </row>
    <row r="125" spans="1:9" x14ac:dyDescent="0.3">
      <c r="B125" s="1" t="s">
        <v>59</v>
      </c>
      <c r="C125" s="25">
        <f>C52</f>
        <v>500</v>
      </c>
      <c r="D125" s="25">
        <f>D52</f>
        <v>0</v>
      </c>
      <c r="E125" s="25">
        <f>D125</f>
        <v>0</v>
      </c>
      <c r="F125" s="25">
        <f>E125</f>
        <v>0</v>
      </c>
      <c r="G125" s="25">
        <f>F125</f>
        <v>0</v>
      </c>
      <c r="H125" s="25">
        <f>G125</f>
        <v>0</v>
      </c>
      <c r="I125" s="25">
        <f>H125</f>
        <v>0</v>
      </c>
    </row>
    <row r="126" spans="1:9" ht="5.0999999999999996" customHeight="1" x14ac:dyDescent="0.3">
      <c r="C126" s="8"/>
      <c r="D126" s="8"/>
      <c r="E126" s="8"/>
      <c r="F126" s="8"/>
      <c r="G126" s="8"/>
      <c r="H126" s="8"/>
      <c r="I126" s="8"/>
    </row>
    <row r="127" spans="1:9" ht="10.25" customHeight="1" x14ac:dyDescent="0.3">
      <c r="B127" t="s">
        <v>102</v>
      </c>
      <c r="C127" s="8"/>
      <c r="D127" s="8"/>
      <c r="E127" s="96">
        <v>0.08</v>
      </c>
      <c r="F127" s="96">
        <v>0.08</v>
      </c>
      <c r="G127" s="96">
        <v>0.08</v>
      </c>
      <c r="H127" s="96">
        <v>0.08</v>
      </c>
      <c r="I127" s="96">
        <v>0.08</v>
      </c>
    </row>
    <row r="128" spans="1:9" x14ac:dyDescent="0.3">
      <c r="B128" s="4" t="s">
        <v>3</v>
      </c>
      <c r="C128" s="50"/>
      <c r="D128" s="50"/>
      <c r="E128" s="25">
        <f>AVERAGE(SUM(D124:D125),SUM(E124:E125))*E127</f>
        <v>0</v>
      </c>
      <c r="F128" s="25">
        <f t="shared" ref="F128:I128" si="58">AVERAGE(SUM(E124:E125),SUM(F124:F125))*F127</f>
        <v>0</v>
      </c>
      <c r="G128" s="25">
        <f t="shared" si="58"/>
        <v>0</v>
      </c>
      <c r="H128" s="25">
        <f t="shared" si="58"/>
        <v>0</v>
      </c>
      <c r="I128" s="25">
        <f t="shared" si="58"/>
        <v>0</v>
      </c>
    </row>
    <row r="129" spans="1:18" ht="5.0999999999999996" customHeight="1" x14ac:dyDescent="0.3">
      <c r="C129" s="8"/>
      <c r="D129" s="8"/>
      <c r="E129" s="8"/>
      <c r="F129" s="8"/>
      <c r="G129" s="8"/>
      <c r="H129" s="8"/>
      <c r="I129" s="8"/>
    </row>
    <row r="130" spans="1:18" x14ac:dyDescent="0.3">
      <c r="A130" s="91" t="s">
        <v>99</v>
      </c>
      <c r="B130" s="81" t="s">
        <v>100</v>
      </c>
      <c r="C130" s="93"/>
      <c r="D130" s="93"/>
      <c r="E130" s="93"/>
      <c r="F130" s="93"/>
      <c r="G130" s="93"/>
      <c r="H130" s="93"/>
      <c r="I130" s="93"/>
      <c r="R130" t="s">
        <v>134</v>
      </c>
    </row>
    <row r="131" spans="1:18" ht="5.0999999999999996" customHeight="1" x14ac:dyDescent="0.3">
      <c r="B131" s="4"/>
      <c r="C131" s="8"/>
      <c r="D131" s="8"/>
      <c r="E131" s="8"/>
      <c r="F131" s="8"/>
      <c r="G131" s="8"/>
      <c r="H131" s="8"/>
      <c r="I131" s="8"/>
    </row>
    <row r="132" spans="1:18" x14ac:dyDescent="0.3">
      <c r="A132" s="91" t="s">
        <v>99</v>
      </c>
      <c r="B132" s="40" t="s">
        <v>127</v>
      </c>
      <c r="C132" s="25"/>
      <c r="D132" s="127"/>
      <c r="E132" s="129">
        <f>D135</f>
        <v>5000</v>
      </c>
      <c r="F132" s="127">
        <f>E132-F134</f>
        <v>4000</v>
      </c>
      <c r="G132" s="127">
        <f t="shared" ref="G132:I132" si="59">F132-G134</f>
        <v>3000</v>
      </c>
      <c r="H132" s="127">
        <f t="shared" si="59"/>
        <v>2000</v>
      </c>
      <c r="I132" s="127">
        <f t="shared" si="59"/>
        <v>1000</v>
      </c>
    </row>
    <row r="133" spans="1:18" x14ac:dyDescent="0.3">
      <c r="A133" s="91" t="s">
        <v>99</v>
      </c>
      <c r="B133" s="40" t="s">
        <v>130</v>
      </c>
      <c r="C133" s="25"/>
      <c r="D133" s="130">
        <v>5000</v>
      </c>
      <c r="E133" s="86">
        <v>0</v>
      </c>
      <c r="F133" s="86">
        <v>0</v>
      </c>
      <c r="G133" s="86">
        <v>0</v>
      </c>
      <c r="H133" s="86">
        <v>0</v>
      </c>
      <c r="I133" s="86">
        <v>0</v>
      </c>
    </row>
    <row r="134" spans="1:18" ht="10.25" customHeight="1" x14ac:dyDescent="0.3">
      <c r="A134" s="91" t="s">
        <v>99</v>
      </c>
      <c r="B134" s="40" t="s">
        <v>128</v>
      </c>
      <c r="C134" s="124">
        <v>5</v>
      </c>
      <c r="D134" s="25"/>
      <c r="E134" s="87">
        <f>$D$133/$C$134</f>
        <v>1000</v>
      </c>
      <c r="F134" s="87">
        <f t="shared" ref="F134:I134" si="60">$D$133/$C$134</f>
        <v>1000</v>
      </c>
      <c r="G134" s="87">
        <f t="shared" si="60"/>
        <v>1000</v>
      </c>
      <c r="H134" s="87">
        <f t="shared" si="60"/>
        <v>1000</v>
      </c>
      <c r="I134" s="87">
        <f t="shared" si="60"/>
        <v>1000</v>
      </c>
    </row>
    <row r="135" spans="1:18" ht="10.25" customHeight="1" x14ac:dyDescent="0.3">
      <c r="A135" s="91" t="s">
        <v>99</v>
      </c>
      <c r="B135" s="40" t="s">
        <v>129</v>
      </c>
      <c r="C135" s="25"/>
      <c r="D135" s="126">
        <f>D133</f>
        <v>5000</v>
      </c>
      <c r="E135" s="139">
        <f>E132+E133-E134</f>
        <v>4000</v>
      </c>
      <c r="F135" s="139">
        <f t="shared" ref="F135:I135" si="61">F132+F133-F134</f>
        <v>3000</v>
      </c>
      <c r="G135" s="139">
        <f t="shared" si="61"/>
        <v>2000</v>
      </c>
      <c r="H135" s="139">
        <f t="shared" si="61"/>
        <v>1000</v>
      </c>
      <c r="I135" s="139">
        <f t="shared" si="61"/>
        <v>0</v>
      </c>
    </row>
    <row r="136" spans="1:18" ht="5.0999999999999996" customHeight="1" x14ac:dyDescent="0.3">
      <c r="C136" s="8"/>
      <c r="D136" s="8"/>
      <c r="E136" s="8"/>
      <c r="F136" s="8"/>
      <c r="G136" s="8"/>
      <c r="H136" s="8"/>
      <c r="I136" s="8"/>
    </row>
    <row r="137" spans="1:18" ht="10.25" customHeight="1" x14ac:dyDescent="0.3">
      <c r="A137" s="91" t="s">
        <v>99</v>
      </c>
      <c r="B137" t="s">
        <v>102</v>
      </c>
      <c r="C137" s="8"/>
      <c r="D137" s="8"/>
      <c r="E137" s="96">
        <v>0.08</v>
      </c>
      <c r="F137" s="96">
        <v>0.08</v>
      </c>
      <c r="G137" s="96">
        <v>0.08</v>
      </c>
      <c r="H137" s="96">
        <v>0.08</v>
      </c>
      <c r="I137" s="96">
        <v>0.08</v>
      </c>
    </row>
    <row r="138" spans="1:18" x14ac:dyDescent="0.3">
      <c r="A138" s="91" t="s">
        <v>99</v>
      </c>
      <c r="B138" s="4" t="s">
        <v>3</v>
      </c>
      <c r="C138" s="50"/>
      <c r="D138" s="50"/>
      <c r="E138" s="25">
        <f>AVERAGE(D135,E135)*E137</f>
        <v>360</v>
      </c>
      <c r="F138" s="25">
        <f t="shared" ref="F138:I138" si="62">AVERAGE(E135,F135)*F137</f>
        <v>280</v>
      </c>
      <c r="G138" s="25">
        <f t="shared" si="62"/>
        <v>200</v>
      </c>
      <c r="H138" s="25">
        <f t="shared" si="62"/>
        <v>120</v>
      </c>
      <c r="I138" s="25">
        <f t="shared" si="62"/>
        <v>40</v>
      </c>
    </row>
    <row r="139" spans="1:18" ht="5.0999999999999996" customHeight="1" x14ac:dyDescent="0.3">
      <c r="C139" s="8"/>
      <c r="D139" s="8"/>
      <c r="E139" s="8"/>
      <c r="F139" s="8"/>
      <c r="G139" s="8"/>
      <c r="H139" s="8"/>
      <c r="I139" s="8"/>
    </row>
    <row r="140" spans="1:18" ht="10.5" thickBot="1" x14ac:dyDescent="0.35">
      <c r="A140" s="91" t="s">
        <v>99</v>
      </c>
      <c r="B140" s="38" t="s">
        <v>65</v>
      </c>
      <c r="C140" s="37"/>
      <c r="D140" s="37"/>
      <c r="E140" s="37">
        <f ca="1">+E120+E128+E138</f>
        <v>407.55678984801324</v>
      </c>
      <c r="F140" s="37">
        <f t="shared" ref="F140:I140" ca="1" si="63">+F120+F128+F138</f>
        <v>293.17508717965239</v>
      </c>
      <c r="G140" s="37">
        <f t="shared" ca="1" si="63"/>
        <v>200</v>
      </c>
      <c r="H140" s="37">
        <f t="shared" ca="1" si="63"/>
        <v>120</v>
      </c>
      <c r="I140" s="37">
        <f t="shared" ca="1" si="63"/>
        <v>40</v>
      </c>
    </row>
    <row r="141" spans="1:18" ht="5.0999999999999996" customHeight="1" x14ac:dyDescent="0.3">
      <c r="C141" s="8"/>
      <c r="D141" s="8"/>
      <c r="E141" s="8"/>
      <c r="F141" s="8"/>
      <c r="G141" s="8"/>
      <c r="H141" s="8"/>
      <c r="I141" s="8"/>
    </row>
    <row r="142" spans="1:18" x14ac:dyDescent="0.3">
      <c r="B142" s="43" t="s">
        <v>67</v>
      </c>
      <c r="C142" s="44" t="str">
        <f>C$5</f>
        <v>20X1</v>
      </c>
      <c r="D142" s="44" t="str">
        <f t="shared" ref="D142:I142" si="64">D$5</f>
        <v>20X2</v>
      </c>
      <c r="E142" s="44" t="str">
        <f t="shared" si="64"/>
        <v>20X3</v>
      </c>
      <c r="F142" s="44" t="str">
        <f t="shared" si="64"/>
        <v>20X4</v>
      </c>
      <c r="G142" s="44" t="str">
        <f t="shared" si="64"/>
        <v>20X5</v>
      </c>
      <c r="H142" s="44" t="str">
        <f t="shared" si="64"/>
        <v>20X6</v>
      </c>
      <c r="I142" s="44" t="str">
        <f t="shared" si="64"/>
        <v>20X7</v>
      </c>
    </row>
    <row r="143" spans="1:18" ht="5.0999999999999996" customHeight="1" x14ac:dyDescent="0.3">
      <c r="B143" s="41"/>
      <c r="C143" s="7"/>
      <c r="D143" s="7"/>
      <c r="E143" s="7"/>
      <c r="F143" s="7"/>
      <c r="G143" s="7"/>
      <c r="H143" s="7"/>
      <c r="I143" s="7"/>
    </row>
    <row r="144" spans="1:18" x14ac:dyDescent="0.3">
      <c r="B144" s="40" t="s">
        <v>70</v>
      </c>
      <c r="C144" s="25"/>
      <c r="D144" s="25"/>
      <c r="E144" s="8">
        <f>D45</f>
        <v>10932</v>
      </c>
      <c r="F144" s="8">
        <f>E150</f>
        <v>11159.213165529469</v>
      </c>
      <c r="G144" s="8">
        <f t="shared" ref="G144:I144" si="65">F150</f>
        <v>11559.147647611884</v>
      </c>
      <c r="H144" s="8">
        <f t="shared" si="65"/>
        <v>12099.07557790254</v>
      </c>
      <c r="I144" s="8">
        <f t="shared" si="65"/>
        <v>12742.996301222263</v>
      </c>
    </row>
    <row r="145" spans="1:9" x14ac:dyDescent="0.3">
      <c r="B145" t="s">
        <v>68</v>
      </c>
      <c r="C145" s="13"/>
      <c r="D145" s="13"/>
      <c r="E145" s="86">
        <v>3500</v>
      </c>
      <c r="F145" s="86">
        <f>E145+500</f>
        <v>4000</v>
      </c>
      <c r="G145" s="86">
        <f t="shared" ref="G145:I145" si="66">F145+500</f>
        <v>4500</v>
      </c>
      <c r="H145" s="86">
        <f t="shared" si="66"/>
        <v>5000</v>
      </c>
      <c r="I145" s="86">
        <f t="shared" si="66"/>
        <v>5500</v>
      </c>
    </row>
    <row r="146" spans="1:9" ht="5.0999999999999996" customHeight="1" x14ac:dyDescent="0.3">
      <c r="C146" s="13"/>
      <c r="D146" s="13"/>
      <c r="E146" s="45"/>
      <c r="F146" s="45"/>
      <c r="G146" s="45"/>
      <c r="H146" s="45"/>
      <c r="I146" s="45"/>
    </row>
    <row r="147" spans="1:9" x14ac:dyDescent="0.3">
      <c r="B147" t="s">
        <v>69</v>
      </c>
      <c r="C147" s="54" t="s">
        <v>86</v>
      </c>
      <c r="D147" s="53"/>
      <c r="E147" s="8">
        <f>E148*E7</f>
        <v>3272.7868344705316</v>
      </c>
      <c r="F147" s="8">
        <f>F148*F7</f>
        <v>3600.0655179175851</v>
      </c>
      <c r="G147" s="8">
        <f>G148*G7</f>
        <v>3960.0720697093434</v>
      </c>
      <c r="H147" s="8">
        <f>H148*H7</f>
        <v>4356.0792766802788</v>
      </c>
      <c r="I147" s="8">
        <f>I148*I7</f>
        <v>4791.6872043483063</v>
      </c>
    </row>
    <row r="148" spans="1:9" s="3" customFormat="1" x14ac:dyDescent="0.3">
      <c r="A148" s="105"/>
      <c r="B148" s="2" t="s">
        <v>66</v>
      </c>
      <c r="C148" s="49">
        <f>C31/C7</f>
        <v>3.5566539515392466E-2</v>
      </c>
      <c r="D148" s="49">
        <f>D31/D7</f>
        <v>3.5704019546782928E-2</v>
      </c>
      <c r="E148" s="49">
        <f>AVERAGE($C$148:$D$148)</f>
        <v>3.5635279531087694E-2</v>
      </c>
      <c r="F148" s="49">
        <f t="shared" ref="F148:I148" si="67">AVERAGE($C$148:$D$148)</f>
        <v>3.5635279531087694E-2</v>
      </c>
      <c r="G148" s="49">
        <f t="shared" si="67"/>
        <v>3.5635279531087694E-2</v>
      </c>
      <c r="H148" s="49">
        <f t="shared" si="67"/>
        <v>3.5635279531087694E-2</v>
      </c>
      <c r="I148" s="49">
        <f t="shared" si="67"/>
        <v>3.5635279531087694E-2</v>
      </c>
    </row>
    <row r="149" spans="1:9" ht="5.0999999999999996" customHeight="1" x14ac:dyDescent="0.3">
      <c r="C149" s="8"/>
      <c r="D149" s="8"/>
      <c r="E149" s="8"/>
      <c r="F149" s="8"/>
      <c r="G149" s="8"/>
      <c r="H149" s="8"/>
      <c r="I149" s="8"/>
    </row>
    <row r="150" spans="1:9" ht="10.5" thickBot="1" x14ac:dyDescent="0.35">
      <c r="B150" s="34" t="s">
        <v>71</v>
      </c>
      <c r="C150" s="37"/>
      <c r="D150" s="37"/>
      <c r="E150" s="37">
        <f>E144+E145-E147</f>
        <v>11159.213165529469</v>
      </c>
      <c r="F150" s="37">
        <f>F144+F145-F147</f>
        <v>11559.147647611884</v>
      </c>
      <c r="G150" s="37">
        <f>G144+G145-G147</f>
        <v>12099.07557790254</v>
      </c>
      <c r="H150" s="37">
        <f>H144+H145-H147</f>
        <v>12742.996301222263</v>
      </c>
      <c r="I150" s="37">
        <f>I144+I145-I147</f>
        <v>13451.30909687396</v>
      </c>
    </row>
  </sheetData>
  <printOptions horizontalCentered="1"/>
  <pageMargins left="0.7" right="0.7" top="0.75" bottom="0.75" header="0.3" footer="0.3"/>
  <pageSetup paperSize="5" scale="78" orientation="portrait" r:id="rId1"/>
  <rowBreaks count="1" manualBreakCount="1">
    <brk id="73" min="1"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C4DF5-8BCC-4CAE-B456-AA6B66FA0E5F}">
  <sheetPr>
    <pageSetUpPr fitToPage="1"/>
  </sheetPr>
  <dimension ref="A1:S163"/>
  <sheetViews>
    <sheetView showGridLines="0" zoomScaleNormal="100" workbookViewId="0"/>
  </sheetViews>
  <sheetFormatPr defaultRowHeight="10.15" x14ac:dyDescent="0.3"/>
  <cols>
    <col min="1" max="1" width="1.58203125" style="94" customWidth="1"/>
    <col min="2" max="2" width="55.33203125" bestFit="1" customWidth="1"/>
    <col min="3" max="9" width="10.83203125" customWidth="1"/>
    <col min="10" max="10" width="1.58203125" customWidth="1"/>
    <col min="11" max="11" width="10.83203125" customWidth="1"/>
    <col min="12" max="12" width="1.58203125" customWidth="1"/>
    <col min="13" max="15" width="10.83203125" customWidth="1"/>
    <col min="16" max="16" width="1.58203125" customWidth="1"/>
    <col min="17" max="17" width="10.83203125" customWidth="1"/>
    <col min="18" max="18" width="1.58203125" customWidth="1"/>
    <col min="19" max="19" width="56.33203125" bestFit="1" customWidth="1"/>
  </cols>
  <sheetData>
    <row r="1" spans="1:19" ht="17.649999999999999" x14ac:dyDescent="0.5">
      <c r="B1" s="47" t="s">
        <v>75</v>
      </c>
    </row>
    <row r="2" spans="1:19" ht="13.15" x14ac:dyDescent="0.4">
      <c r="B2" s="48" t="s">
        <v>74</v>
      </c>
    </row>
    <row r="3" spans="1:19" x14ac:dyDescent="0.3">
      <c r="B3" s="41" t="s">
        <v>79</v>
      </c>
    </row>
    <row r="4" spans="1:19" ht="9.9499999999999993" customHeight="1" x14ac:dyDescent="0.3">
      <c r="A4" s="94" t="s">
        <v>99</v>
      </c>
      <c r="B4" s="41"/>
      <c r="C4" s="63" t="s">
        <v>95</v>
      </c>
      <c r="D4" s="136" t="s">
        <v>148</v>
      </c>
      <c r="E4" s="63" t="s">
        <v>96</v>
      </c>
      <c r="F4" s="63" t="s">
        <v>96</v>
      </c>
      <c r="G4" s="63" t="s">
        <v>96</v>
      </c>
      <c r="H4" s="63" t="s">
        <v>96</v>
      </c>
      <c r="I4" s="63" t="s">
        <v>96</v>
      </c>
    </row>
    <row r="5" spans="1:19" x14ac:dyDescent="0.3">
      <c r="B5" s="43" t="s">
        <v>50</v>
      </c>
      <c r="C5" s="44" t="str">
        <f>'Income Statement'!B5</f>
        <v>20X1</v>
      </c>
      <c r="D5" s="44" t="s">
        <v>88</v>
      </c>
      <c r="E5" s="44" t="s">
        <v>89</v>
      </c>
      <c r="F5" s="44" t="s">
        <v>90</v>
      </c>
      <c r="G5" s="44" t="s">
        <v>91</v>
      </c>
      <c r="H5" s="44" t="s">
        <v>92</v>
      </c>
      <c r="I5" s="44" t="s">
        <v>93</v>
      </c>
      <c r="K5" s="6"/>
      <c r="L5" s="6"/>
      <c r="M5" s="6"/>
      <c r="N5" s="6"/>
      <c r="O5" s="6"/>
      <c r="P5" s="6"/>
      <c r="Q5" s="6"/>
      <c r="R5" s="6"/>
      <c r="S5" s="44" t="s">
        <v>132</v>
      </c>
    </row>
    <row r="6" spans="1:19" ht="3" customHeight="1" x14ac:dyDescent="0.3">
      <c r="B6" s="16"/>
      <c r="C6" s="7"/>
      <c r="D6" s="68"/>
      <c r="K6" s="6"/>
      <c r="L6" s="6"/>
      <c r="M6" s="6"/>
      <c r="N6" s="6"/>
      <c r="O6" s="6"/>
      <c r="P6" s="6"/>
      <c r="Q6" s="6"/>
      <c r="R6" s="6"/>
      <c r="S6" s="6"/>
    </row>
    <row r="7" spans="1:19" x14ac:dyDescent="0.3">
      <c r="B7" s="4" t="s">
        <v>31</v>
      </c>
      <c r="C7" s="10">
        <f>'Income Statement'!B7</f>
        <v>74452</v>
      </c>
      <c r="D7" s="64">
        <f>'Income Statement'!C7</f>
        <v>83492</v>
      </c>
      <c r="E7" s="8">
        <f>D7*(1+E8)</f>
        <v>91841.200000000012</v>
      </c>
      <c r="F7" s="8">
        <f t="shared" ref="F7:I7" si="0">E7*(1+F8)</f>
        <v>101025.32000000002</v>
      </c>
      <c r="G7" s="8">
        <f t="shared" si="0"/>
        <v>111127.85200000003</v>
      </c>
      <c r="H7" s="8">
        <f t="shared" si="0"/>
        <v>122240.63720000004</v>
      </c>
      <c r="I7" s="8">
        <f t="shared" si="0"/>
        <v>134464.70092000006</v>
      </c>
    </row>
    <row r="8" spans="1:19" x14ac:dyDescent="0.3">
      <c r="B8" s="2" t="s">
        <v>0</v>
      </c>
      <c r="C8" s="14" t="s">
        <v>46</v>
      </c>
      <c r="D8" s="65">
        <f>D7/C7-1</f>
        <v>0.12142051254499542</v>
      </c>
      <c r="E8" s="95">
        <v>0.1</v>
      </c>
      <c r="F8" s="95">
        <v>0.1</v>
      </c>
      <c r="G8" s="95">
        <v>0.1</v>
      </c>
      <c r="H8" s="95">
        <v>0.1</v>
      </c>
      <c r="I8" s="95">
        <v>0.1</v>
      </c>
    </row>
    <row r="9" spans="1:19" ht="3" customHeight="1" x14ac:dyDescent="0.3">
      <c r="C9" s="13"/>
      <c r="D9" s="66"/>
    </row>
    <row r="10" spans="1:19" x14ac:dyDescent="0.3">
      <c r="B10" s="4" t="s">
        <v>34</v>
      </c>
      <c r="C10" s="10">
        <f>'Income Statement'!B10</f>
        <v>64440</v>
      </c>
      <c r="D10" s="64">
        <f>'Income Statement'!C10</f>
        <v>72524</v>
      </c>
      <c r="E10" s="8">
        <f>E7*E11</f>
        <v>79633.585805619732</v>
      </c>
      <c r="F10" s="8">
        <f t="shared" ref="F10:I10" si="1">F7*F11</f>
        <v>87596.944386181713</v>
      </c>
      <c r="G10" s="8">
        <f t="shared" si="1"/>
        <v>96356.638824799884</v>
      </c>
      <c r="H10" s="8">
        <f t="shared" si="1"/>
        <v>105992.30270727989</v>
      </c>
      <c r="I10" s="8">
        <f t="shared" si="1"/>
        <v>116591.53297800789</v>
      </c>
    </row>
    <row r="11" spans="1:19" x14ac:dyDescent="0.3">
      <c r="B11" s="2" t="s">
        <v>1</v>
      </c>
      <c r="C11" s="15">
        <f>C10/C7</f>
        <v>0.86552409606189218</v>
      </c>
      <c r="D11" s="65">
        <f>D10/D7</f>
        <v>0.86863412063431222</v>
      </c>
      <c r="E11" s="21">
        <f>AVERAGE($C$11:$D$11)</f>
        <v>0.8670791083481022</v>
      </c>
      <c r="F11" s="21">
        <f t="shared" ref="F11:I11" si="2">AVERAGE($C$11:$D$11)</f>
        <v>0.8670791083481022</v>
      </c>
      <c r="G11" s="21">
        <f t="shared" si="2"/>
        <v>0.8670791083481022</v>
      </c>
      <c r="H11" s="21">
        <f t="shared" si="2"/>
        <v>0.8670791083481022</v>
      </c>
      <c r="I11" s="21">
        <f t="shared" si="2"/>
        <v>0.8670791083481022</v>
      </c>
    </row>
    <row r="12" spans="1:19" ht="3" customHeight="1" x14ac:dyDescent="0.3">
      <c r="C12" s="13"/>
      <c r="D12" s="66"/>
    </row>
    <row r="13" spans="1:19" x14ac:dyDescent="0.3">
      <c r="B13" s="4" t="s">
        <v>2</v>
      </c>
      <c r="C13" s="10">
        <f>C7-C10</f>
        <v>10012</v>
      </c>
      <c r="D13" s="64">
        <f>D7-D10</f>
        <v>10968</v>
      </c>
      <c r="E13" s="10">
        <f>E7-E10</f>
        <v>12207.61419438028</v>
      </c>
      <c r="F13" s="10">
        <f t="shared" ref="F13:I13" si="3">F7-F10</f>
        <v>13428.375613818309</v>
      </c>
      <c r="G13" s="10">
        <f t="shared" si="3"/>
        <v>14771.213175200144</v>
      </c>
      <c r="H13" s="10">
        <f t="shared" si="3"/>
        <v>16248.334492720154</v>
      </c>
      <c r="I13" s="10">
        <f t="shared" si="3"/>
        <v>17873.167941992171</v>
      </c>
    </row>
    <row r="14" spans="1:19" x14ac:dyDescent="0.3">
      <c r="B14" s="2" t="s">
        <v>1</v>
      </c>
      <c r="C14" s="15">
        <f>C13/C7</f>
        <v>0.13447590393810777</v>
      </c>
      <c r="D14" s="65">
        <f>D13/D7</f>
        <v>0.13136587936568772</v>
      </c>
      <c r="E14" s="15">
        <f t="shared" ref="E14:I14" si="4">E13/E7</f>
        <v>0.13292089165189783</v>
      </c>
      <c r="F14" s="15">
        <f t="shared" si="4"/>
        <v>0.13292089165189783</v>
      </c>
      <c r="G14" s="15">
        <f t="shared" si="4"/>
        <v>0.13292089165189785</v>
      </c>
      <c r="H14" s="15">
        <f t="shared" si="4"/>
        <v>0.1329208916518978</v>
      </c>
      <c r="I14" s="15">
        <f t="shared" si="4"/>
        <v>0.1329208916518978</v>
      </c>
    </row>
    <row r="15" spans="1:19" ht="3" customHeight="1" x14ac:dyDescent="0.3">
      <c r="C15" s="13"/>
      <c r="D15" s="66"/>
    </row>
    <row r="16" spans="1:19" x14ac:dyDescent="0.3">
      <c r="B16" s="4" t="s">
        <v>81</v>
      </c>
      <c r="C16" s="10">
        <f>'Income Statement'!B16</f>
        <v>6389</v>
      </c>
      <c r="D16" s="64">
        <f>'Income Statement'!C16</f>
        <v>6545</v>
      </c>
      <c r="E16" s="10">
        <f>E7*E17</f>
        <v>7540.3656100574881</v>
      </c>
      <c r="F16" s="10">
        <f t="shared" ref="F16:I16" si="5">F7*F17</f>
        <v>8294.4021710632369</v>
      </c>
      <c r="G16" s="10">
        <f t="shared" si="5"/>
        <v>9123.8423881695617</v>
      </c>
      <c r="H16" s="10">
        <f t="shared" si="5"/>
        <v>10036.226626986519</v>
      </c>
      <c r="I16" s="10">
        <f t="shared" si="5"/>
        <v>11039.849289685171</v>
      </c>
    </row>
    <row r="17" spans="1:9" x14ac:dyDescent="0.3">
      <c r="B17" s="2" t="s">
        <v>1</v>
      </c>
      <c r="C17" s="15">
        <f>C16/C7</f>
        <v>8.5813678611722996E-2</v>
      </c>
      <c r="D17" s="65">
        <f>D16/D7</f>
        <v>7.8390744023379491E-2</v>
      </c>
      <c r="E17" s="21">
        <f>AVERAGE($C$17:$D$17)</f>
        <v>8.2102211317551244E-2</v>
      </c>
      <c r="F17" s="21">
        <f t="shared" ref="F17:I17" si="6">AVERAGE($C$17:$D$17)</f>
        <v>8.2102211317551244E-2</v>
      </c>
      <c r="G17" s="21">
        <f t="shared" si="6"/>
        <v>8.2102211317551244E-2</v>
      </c>
      <c r="H17" s="21">
        <f t="shared" si="6"/>
        <v>8.2102211317551244E-2</v>
      </c>
      <c r="I17" s="21">
        <f t="shared" si="6"/>
        <v>8.2102211317551244E-2</v>
      </c>
    </row>
    <row r="18" spans="1:9" ht="3" customHeight="1" x14ac:dyDescent="0.3">
      <c r="C18" s="13"/>
      <c r="D18" s="66"/>
    </row>
    <row r="19" spans="1:9" x14ac:dyDescent="0.3">
      <c r="A19" s="94" t="s">
        <v>99</v>
      </c>
      <c r="B19" s="108" t="s">
        <v>111</v>
      </c>
      <c r="C19" s="10">
        <f>C13-C16</f>
        <v>3623</v>
      </c>
      <c r="D19" s="64">
        <f>D13-D16</f>
        <v>4423</v>
      </c>
      <c r="E19" s="10">
        <f t="shared" ref="E19:I19" si="7">E13-E16</f>
        <v>4667.2485843227914</v>
      </c>
      <c r="F19" s="10">
        <f t="shared" si="7"/>
        <v>5133.973442755072</v>
      </c>
      <c r="G19" s="10">
        <f t="shared" si="7"/>
        <v>5647.3707870305825</v>
      </c>
      <c r="H19" s="10">
        <f t="shared" si="7"/>
        <v>6212.1078657336348</v>
      </c>
      <c r="I19" s="10">
        <f t="shared" si="7"/>
        <v>6833.3186523069999</v>
      </c>
    </row>
    <row r="20" spans="1:9" ht="3" customHeight="1" x14ac:dyDescent="0.3">
      <c r="B20" s="4"/>
      <c r="C20" s="10"/>
      <c r="D20" s="64"/>
      <c r="E20" s="10"/>
      <c r="F20" s="10"/>
      <c r="G20" s="10"/>
      <c r="H20" s="10"/>
      <c r="I20" s="10"/>
    </row>
    <row r="21" spans="1:9" x14ac:dyDescent="0.3">
      <c r="A21" s="94" t="s">
        <v>99</v>
      </c>
      <c r="B21" s="109" t="s">
        <v>112</v>
      </c>
      <c r="C21" s="106">
        <v>0</v>
      </c>
      <c r="D21" s="107">
        <v>0</v>
      </c>
      <c r="E21" s="106">
        <f>E150</f>
        <v>20</v>
      </c>
      <c r="F21" s="106">
        <f t="shared" ref="F21:I21" si="8">F150</f>
        <v>20</v>
      </c>
      <c r="G21" s="106">
        <f t="shared" si="8"/>
        <v>20</v>
      </c>
      <c r="H21" s="106">
        <f t="shared" si="8"/>
        <v>20</v>
      </c>
      <c r="I21" s="106">
        <f t="shared" si="8"/>
        <v>20</v>
      </c>
    </row>
    <row r="22" spans="1:9" ht="3" customHeight="1" x14ac:dyDescent="0.3">
      <c r="C22" s="13"/>
      <c r="D22" s="66"/>
    </row>
    <row r="23" spans="1:9" ht="10.25" customHeight="1" x14ac:dyDescent="0.3">
      <c r="A23" s="94" t="s">
        <v>99</v>
      </c>
      <c r="B23" s="108" t="s">
        <v>32</v>
      </c>
      <c r="C23" s="106">
        <f>C19-C21</f>
        <v>3623</v>
      </c>
      <c r="D23" s="107">
        <f t="shared" ref="D23:I23" si="9">D19-D21</f>
        <v>4423</v>
      </c>
      <c r="E23" s="106">
        <f t="shared" si="9"/>
        <v>4647.2485843227914</v>
      </c>
      <c r="F23" s="106">
        <f t="shared" si="9"/>
        <v>5113.973442755072</v>
      </c>
      <c r="G23" s="106">
        <f t="shared" si="9"/>
        <v>5627.3707870305825</v>
      </c>
      <c r="H23" s="106">
        <f t="shared" si="9"/>
        <v>6192.1078657336348</v>
      </c>
      <c r="I23" s="106">
        <f t="shared" si="9"/>
        <v>6813.3186523069999</v>
      </c>
    </row>
    <row r="24" spans="1:9" ht="3" customHeight="1" x14ac:dyDescent="0.3">
      <c r="C24" s="13"/>
      <c r="D24" s="66"/>
    </row>
    <row r="25" spans="1:9" x14ac:dyDescent="0.3">
      <c r="B25" s="4" t="s">
        <v>3</v>
      </c>
      <c r="C25" s="10">
        <f>'Income Statement'!B21</f>
        <v>518</v>
      </c>
      <c r="D25" s="64">
        <f>'Income Statement'!C21</f>
        <v>474.18170266836086</v>
      </c>
      <c r="E25" s="8">
        <f ca="1">E145</f>
        <v>409.92019518473501</v>
      </c>
      <c r="F25" s="8">
        <f t="shared" ref="F25:I25" ca="1" si="10">F145</f>
        <v>295.53849251637411</v>
      </c>
      <c r="G25" s="8">
        <f t="shared" ca="1" si="10"/>
        <v>200</v>
      </c>
      <c r="H25" s="8">
        <f t="shared" ca="1" si="10"/>
        <v>120</v>
      </c>
      <c r="I25" s="8">
        <f t="shared" ca="1" si="10"/>
        <v>40</v>
      </c>
    </row>
    <row r="26" spans="1:9" ht="3" customHeight="1" x14ac:dyDescent="0.3">
      <c r="C26" s="13"/>
      <c r="D26" s="66"/>
    </row>
    <row r="27" spans="1:9" x14ac:dyDescent="0.3">
      <c r="A27" s="94" t="s">
        <v>99</v>
      </c>
      <c r="B27" s="4" t="s">
        <v>4</v>
      </c>
      <c r="C27" s="106">
        <f>C23-C25</f>
        <v>3105</v>
      </c>
      <c r="D27" s="107">
        <f t="shared" ref="D27:I27" si="11">D23-D25</f>
        <v>3948.8182973316393</v>
      </c>
      <c r="E27" s="106">
        <f t="shared" ca="1" si="11"/>
        <v>4237.3283891380561</v>
      </c>
      <c r="F27" s="106">
        <f t="shared" ca="1" si="11"/>
        <v>4818.4349502386976</v>
      </c>
      <c r="G27" s="106">
        <f t="shared" ca="1" si="11"/>
        <v>5427.3707870305825</v>
      </c>
      <c r="H27" s="106">
        <f t="shared" ca="1" si="11"/>
        <v>6072.1078657336348</v>
      </c>
      <c r="I27" s="106">
        <f t="shared" ca="1" si="11"/>
        <v>6773.3186523069999</v>
      </c>
    </row>
    <row r="28" spans="1:9" ht="3" customHeight="1" x14ac:dyDescent="0.3">
      <c r="C28" s="13"/>
      <c r="D28" s="66"/>
    </row>
    <row r="29" spans="1:9" x14ac:dyDescent="0.3">
      <c r="B29" t="s">
        <v>5</v>
      </c>
      <c r="C29" s="10">
        <f>'Income Statement'!B25</f>
        <v>1086.75</v>
      </c>
      <c r="D29" s="64">
        <f>'Income Statement'!C25</f>
        <v>1382.0864040660738</v>
      </c>
      <c r="E29" s="10">
        <f ca="1">E27*E30</f>
        <v>1483.0649361983196</v>
      </c>
      <c r="F29" s="10">
        <f t="shared" ref="F29:I29" ca="1" si="12">F27*F30</f>
        <v>1686.4522325835442</v>
      </c>
      <c r="G29" s="10">
        <f t="shared" ca="1" si="12"/>
        <v>1899.5797754607038</v>
      </c>
      <c r="H29" s="10">
        <f t="shared" ca="1" si="12"/>
        <v>2125.237753006772</v>
      </c>
      <c r="I29" s="10">
        <f t="shared" ca="1" si="12"/>
        <v>2370.6615283074498</v>
      </c>
    </row>
    <row r="30" spans="1:9" x14ac:dyDescent="0.3">
      <c r="B30" t="s">
        <v>6</v>
      </c>
      <c r="C30" s="14" t="s">
        <v>47</v>
      </c>
      <c r="D30" s="67" t="s">
        <v>47</v>
      </c>
      <c r="E30" s="95">
        <v>0.35</v>
      </c>
      <c r="F30" s="95">
        <v>0.35</v>
      </c>
      <c r="G30" s="95">
        <v>0.35</v>
      </c>
      <c r="H30" s="95">
        <v>0.35</v>
      </c>
      <c r="I30" s="95">
        <v>0.35</v>
      </c>
    </row>
    <row r="31" spans="1:9" ht="3" customHeight="1" x14ac:dyDescent="0.3">
      <c r="C31" s="13"/>
      <c r="D31" s="66"/>
    </row>
    <row r="32" spans="1:9" x14ac:dyDescent="0.3">
      <c r="B32" s="4" t="s">
        <v>7</v>
      </c>
      <c r="C32" s="10">
        <f>C27-C29</f>
        <v>2018.25</v>
      </c>
      <c r="D32" s="64">
        <f>D27-D29</f>
        <v>2566.7318932655653</v>
      </c>
      <c r="E32" s="10">
        <f ca="1">E27-E29</f>
        <v>2754.2634529397365</v>
      </c>
      <c r="F32" s="10">
        <f t="shared" ref="F32:I32" ca="1" si="13">F27-F29</f>
        <v>3131.9827176551535</v>
      </c>
      <c r="G32" s="10">
        <f t="shared" ca="1" si="13"/>
        <v>3527.7910115698787</v>
      </c>
      <c r="H32" s="10">
        <f t="shared" ca="1" si="13"/>
        <v>3946.8701127268628</v>
      </c>
      <c r="I32" s="10">
        <f t="shared" ca="1" si="13"/>
        <v>4402.6571239995501</v>
      </c>
    </row>
    <row r="33" spans="1:17" ht="3" customHeight="1" x14ac:dyDescent="0.3">
      <c r="C33" s="13"/>
      <c r="D33" s="66"/>
    </row>
    <row r="34" spans="1:17" ht="11.25" customHeight="1" x14ac:dyDescent="0.3">
      <c r="B34" s="74" t="s">
        <v>32</v>
      </c>
      <c r="C34" s="75">
        <f>C19</f>
        <v>3623</v>
      </c>
      <c r="D34" s="76">
        <f t="shared" ref="D34:I34" si="14">D19</f>
        <v>4423</v>
      </c>
      <c r="E34" s="77">
        <f t="shared" si="14"/>
        <v>4667.2485843227914</v>
      </c>
      <c r="F34" s="77">
        <f t="shared" si="14"/>
        <v>5133.973442755072</v>
      </c>
      <c r="G34" s="77">
        <f t="shared" si="14"/>
        <v>5647.3707870305825</v>
      </c>
      <c r="H34" s="77">
        <f t="shared" si="14"/>
        <v>6212.1078657336348</v>
      </c>
      <c r="I34" s="77">
        <f t="shared" si="14"/>
        <v>6833.3186523069999</v>
      </c>
    </row>
    <row r="35" spans="1:17" x14ac:dyDescent="0.3">
      <c r="B35" s="74" t="s">
        <v>72</v>
      </c>
      <c r="C35" s="75">
        <f>'Income Statement'!B31</f>
        <v>2648</v>
      </c>
      <c r="D35" s="76">
        <f>'Income Statement'!C31</f>
        <v>2981</v>
      </c>
      <c r="E35" s="77">
        <f>E160</f>
        <v>3272.7868344705316</v>
      </c>
      <c r="F35" s="77">
        <f t="shared" ref="F35:I35" si="15">F160</f>
        <v>3600.0655179175851</v>
      </c>
      <c r="G35" s="77">
        <f t="shared" si="15"/>
        <v>3960.0720697093434</v>
      </c>
      <c r="H35" s="77">
        <f t="shared" si="15"/>
        <v>4356.0792766802788</v>
      </c>
      <c r="I35" s="77">
        <f t="shared" si="15"/>
        <v>4791.6872043483063</v>
      </c>
    </row>
    <row r="36" spans="1:17" x14ac:dyDescent="0.3">
      <c r="B36" s="74" t="s">
        <v>73</v>
      </c>
      <c r="C36" s="75">
        <f>'Income Statement'!B32</f>
        <v>0</v>
      </c>
      <c r="D36" s="76">
        <f>'Income Statement'!C32</f>
        <v>0</v>
      </c>
      <c r="E36" s="77">
        <f>D36</f>
        <v>0</v>
      </c>
      <c r="F36" s="77">
        <f t="shared" ref="F36:I36" si="16">E36</f>
        <v>0</v>
      </c>
      <c r="G36" s="77">
        <f t="shared" si="16"/>
        <v>0</v>
      </c>
      <c r="H36" s="77">
        <f t="shared" si="16"/>
        <v>0</v>
      </c>
      <c r="I36" s="77">
        <f t="shared" si="16"/>
        <v>0</v>
      </c>
    </row>
    <row r="37" spans="1:17" x14ac:dyDescent="0.3">
      <c r="B37" s="78" t="s">
        <v>8</v>
      </c>
      <c r="C37" s="79">
        <f>SUM(C34:C36)</f>
        <v>6271</v>
      </c>
      <c r="D37" s="80">
        <f t="shared" ref="D37:I37" si="17">SUM(D34:D36)</f>
        <v>7404</v>
      </c>
      <c r="E37" s="79">
        <f t="shared" si="17"/>
        <v>7940.0354187933226</v>
      </c>
      <c r="F37" s="79">
        <f t="shared" si="17"/>
        <v>8734.0389606726567</v>
      </c>
      <c r="G37" s="79">
        <f t="shared" si="17"/>
        <v>9607.4428567399264</v>
      </c>
      <c r="H37" s="79">
        <f t="shared" si="17"/>
        <v>10568.187142413914</v>
      </c>
      <c r="I37" s="79">
        <f t="shared" si="17"/>
        <v>11625.005856655305</v>
      </c>
      <c r="L37" s="89"/>
      <c r="M37" s="118" t="s">
        <v>126</v>
      </c>
      <c r="N37" s="119"/>
      <c r="O37" s="119"/>
    </row>
    <row r="38" spans="1:17" ht="10.25" customHeight="1" x14ac:dyDescent="0.3">
      <c r="D38" s="69"/>
      <c r="K38" s="89" t="s">
        <v>122</v>
      </c>
      <c r="L38" s="89"/>
      <c r="M38" s="120" t="s">
        <v>60</v>
      </c>
      <c r="N38" s="121" t="s">
        <v>124</v>
      </c>
      <c r="O38" s="122" t="s">
        <v>125</v>
      </c>
      <c r="Q38" s="89" t="s">
        <v>123</v>
      </c>
    </row>
    <row r="39" spans="1:17" x14ac:dyDescent="0.3">
      <c r="B39" s="43" t="s">
        <v>51</v>
      </c>
      <c r="C39" s="44" t="str">
        <f>C$5</f>
        <v>20X1</v>
      </c>
      <c r="D39" s="44" t="str">
        <f t="shared" ref="D39:I39" si="18">D$5</f>
        <v>20X2</v>
      </c>
      <c r="E39" s="44" t="str">
        <f t="shared" si="18"/>
        <v>20X3</v>
      </c>
      <c r="F39" s="44" t="str">
        <f t="shared" si="18"/>
        <v>20X4</v>
      </c>
      <c r="G39" s="44" t="str">
        <f t="shared" si="18"/>
        <v>20X5</v>
      </c>
      <c r="H39" s="44" t="str">
        <f t="shared" si="18"/>
        <v>20X6</v>
      </c>
      <c r="I39" s="44" t="str">
        <f t="shared" si="18"/>
        <v>20X7</v>
      </c>
      <c r="K39" s="44" t="s">
        <v>88</v>
      </c>
      <c r="L39" s="44"/>
      <c r="M39" s="44"/>
      <c r="N39" s="44"/>
      <c r="O39" s="44"/>
      <c r="P39" s="44"/>
      <c r="Q39" s="44" t="s">
        <v>88</v>
      </c>
    </row>
    <row r="40" spans="1:17" ht="3" customHeight="1" x14ac:dyDescent="0.3">
      <c r="D40" s="69"/>
    </row>
    <row r="41" spans="1:17" x14ac:dyDescent="0.3">
      <c r="B41" s="5" t="s">
        <v>9</v>
      </c>
      <c r="C41" s="12"/>
      <c r="D41" s="70"/>
    </row>
    <row r="42" spans="1:17" x14ac:dyDescent="0.3">
      <c r="B42" s="20" t="s">
        <v>10</v>
      </c>
      <c r="C42" s="11">
        <f>'Balance Sheet'!B10</f>
        <v>1773</v>
      </c>
      <c r="D42" s="71">
        <f>Q42</f>
        <v>1900</v>
      </c>
      <c r="E42" s="9">
        <f ca="1">E107</f>
        <v>2000</v>
      </c>
      <c r="F42" s="9">
        <f ca="1">F107</f>
        <v>2271.5763467846919</v>
      </c>
      <c r="G42" s="9">
        <f ca="1">G107</f>
        <v>3334.6140211175261</v>
      </c>
      <c r="H42" s="9">
        <f ca="1">H107</f>
        <v>4618.2554628836388</v>
      </c>
      <c r="I42" s="9">
        <f ca="1">I107</f>
        <v>6189.3610488263639</v>
      </c>
      <c r="K42" s="9">
        <f>'Balance Sheet'!C10</f>
        <v>2000</v>
      </c>
      <c r="M42" s="9">
        <f>M62</f>
        <v>5000</v>
      </c>
      <c r="N42" s="9">
        <f>SUM(N57,N61)</f>
        <v>-5000</v>
      </c>
      <c r="O42" s="9">
        <f>-O49</f>
        <v>-100</v>
      </c>
      <c r="Q42" s="9">
        <f>SUM(K42:O42)</f>
        <v>1900</v>
      </c>
    </row>
    <row r="43" spans="1:17" x14ac:dyDescent="0.3">
      <c r="B43" s="20" t="s">
        <v>11</v>
      </c>
      <c r="C43" s="11">
        <f>'Balance Sheet'!B11</f>
        <v>7750</v>
      </c>
      <c r="D43" s="71">
        <f t="shared" ref="D43:D45" si="19">Q43</f>
        <v>8852</v>
      </c>
      <c r="E43" s="11">
        <f>E7/365*E75</f>
        <v>9648.654934723043</v>
      </c>
      <c r="F43" s="11">
        <f>F7/365*F75</f>
        <v>10613.520428195348</v>
      </c>
      <c r="G43" s="11">
        <f>G7/365*G75</f>
        <v>11674.872471014884</v>
      </c>
      <c r="H43" s="11">
        <f>H7/365*H75</f>
        <v>12842.359718116375</v>
      </c>
      <c r="I43" s="11">
        <f>I7/365*I75</f>
        <v>14126.595689928014</v>
      </c>
      <c r="K43" s="9">
        <f>'Balance Sheet'!C11</f>
        <v>8852</v>
      </c>
      <c r="Q43" s="9">
        <f t="shared" ref="Q43:Q45" si="20">SUM(K43:O43)</f>
        <v>8852</v>
      </c>
    </row>
    <row r="44" spans="1:17" x14ac:dyDescent="0.3">
      <c r="B44" s="20" t="s">
        <v>12</v>
      </c>
      <c r="C44" s="11">
        <f>'Balance Sheet'!B12</f>
        <v>4800</v>
      </c>
      <c r="D44" s="71">
        <f t="shared" si="19"/>
        <v>5700</v>
      </c>
      <c r="E44" s="11">
        <f>E10/365*E76</f>
        <v>6095.2569001378552</v>
      </c>
      <c r="F44" s="11">
        <f>F10/365*F76</f>
        <v>6704.7825901516408</v>
      </c>
      <c r="G44" s="11">
        <f>G10/365*G76</f>
        <v>7375.2608491668052</v>
      </c>
      <c r="H44" s="11">
        <f>H10/365*H76</f>
        <v>8112.7869340834859</v>
      </c>
      <c r="I44" s="11">
        <f>I10/365*I76</f>
        <v>8924.0656274918365</v>
      </c>
      <c r="K44" s="9">
        <f>'Balance Sheet'!C12</f>
        <v>5700</v>
      </c>
      <c r="Q44" s="9">
        <f t="shared" si="20"/>
        <v>5700</v>
      </c>
    </row>
    <row r="45" spans="1:17" x14ac:dyDescent="0.3">
      <c r="B45" s="31" t="s">
        <v>38</v>
      </c>
      <c r="C45" s="11">
        <f>'Balance Sheet'!B13</f>
        <v>456</v>
      </c>
      <c r="D45" s="71">
        <f t="shared" si="19"/>
        <v>1849</v>
      </c>
      <c r="E45" s="9">
        <f>D45</f>
        <v>1849</v>
      </c>
      <c r="F45" s="9">
        <f t="shared" ref="F45:I45" si="21">E45</f>
        <v>1849</v>
      </c>
      <c r="G45" s="9">
        <f t="shared" si="21"/>
        <v>1849</v>
      </c>
      <c r="H45" s="9">
        <f t="shared" si="21"/>
        <v>1849</v>
      </c>
      <c r="I45" s="9">
        <f t="shared" si="21"/>
        <v>1849</v>
      </c>
      <c r="K45" s="9">
        <f>'Balance Sheet'!C13</f>
        <v>1849</v>
      </c>
      <c r="Q45" s="9">
        <f t="shared" si="20"/>
        <v>1849</v>
      </c>
    </row>
    <row r="46" spans="1:17" x14ac:dyDescent="0.3">
      <c r="B46" s="18" t="s">
        <v>13</v>
      </c>
      <c r="C46" s="17">
        <f>SUM(C42:C45)</f>
        <v>14779</v>
      </c>
      <c r="D46" s="73">
        <f>SUM(D42:D45)</f>
        <v>18301</v>
      </c>
      <c r="E46" s="17">
        <f ca="1">SUM(E42:E45)</f>
        <v>19592.911834860897</v>
      </c>
      <c r="F46" s="17">
        <f t="shared" ref="F46:K46" ca="1" si="22">SUM(F42:F45)</f>
        <v>21438.879365131681</v>
      </c>
      <c r="G46" s="17">
        <f t="shared" ca="1" si="22"/>
        <v>24233.747341299215</v>
      </c>
      <c r="H46" s="17">
        <f t="shared" ca="1" si="22"/>
        <v>27422.402115083503</v>
      </c>
      <c r="I46" s="17">
        <f t="shared" ca="1" si="22"/>
        <v>31089.022366246216</v>
      </c>
      <c r="K46" s="17">
        <f t="shared" si="22"/>
        <v>18401</v>
      </c>
      <c r="Q46" s="17">
        <f t="shared" ref="Q46" si="23">SUM(Q42:Q45)</f>
        <v>18301</v>
      </c>
    </row>
    <row r="47" spans="1:17" ht="3" customHeight="1" x14ac:dyDescent="0.3">
      <c r="B47" s="1"/>
      <c r="C47" s="12"/>
      <c r="D47" s="70"/>
      <c r="K47" s="9"/>
    </row>
    <row r="48" spans="1:17" x14ac:dyDescent="0.3">
      <c r="A48" s="94" t="s">
        <v>99</v>
      </c>
      <c r="B48" s="114" t="s">
        <v>119</v>
      </c>
      <c r="C48" s="12"/>
      <c r="D48" s="70"/>
      <c r="K48" s="9"/>
    </row>
    <row r="49" spans="1:19" x14ac:dyDescent="0.3">
      <c r="B49" s="115" t="s">
        <v>120</v>
      </c>
      <c r="C49" s="128">
        <v>0</v>
      </c>
      <c r="D49" s="71">
        <f>Q49</f>
        <v>100</v>
      </c>
      <c r="E49" s="9">
        <f>E149</f>
        <v>80</v>
      </c>
      <c r="F49" s="9">
        <f t="shared" ref="F49:I49" si="24">F149</f>
        <v>60</v>
      </c>
      <c r="G49" s="9">
        <f t="shared" si="24"/>
        <v>40</v>
      </c>
      <c r="H49" s="9">
        <f t="shared" si="24"/>
        <v>20</v>
      </c>
      <c r="I49" s="9">
        <f t="shared" si="24"/>
        <v>0</v>
      </c>
      <c r="K49" s="128">
        <v>0</v>
      </c>
      <c r="O49" s="9">
        <f>C152</f>
        <v>100</v>
      </c>
      <c r="Q49" s="9">
        <f t="shared" ref="Q49:Q50" si="25">SUM(K49:O49)</f>
        <v>100</v>
      </c>
    </row>
    <row r="50" spans="1:19" x14ac:dyDescent="0.3">
      <c r="B50" s="20" t="s">
        <v>49</v>
      </c>
      <c r="C50" s="11">
        <f>'Balance Sheet'!B17</f>
        <v>10913</v>
      </c>
      <c r="D50" s="71">
        <f>Q50</f>
        <v>10932</v>
      </c>
      <c r="E50" s="9">
        <f>E163</f>
        <v>11159.213165529469</v>
      </c>
      <c r="F50" s="9">
        <f t="shared" ref="F50:I50" si="26">F163</f>
        <v>11559.147647611884</v>
      </c>
      <c r="G50" s="9">
        <f t="shared" si="26"/>
        <v>12099.07557790254</v>
      </c>
      <c r="H50" s="9">
        <f t="shared" si="26"/>
        <v>12742.996301222263</v>
      </c>
      <c r="I50" s="9">
        <f t="shared" si="26"/>
        <v>13451.30909687396</v>
      </c>
      <c r="K50" s="9">
        <f>'Balance Sheet'!C17</f>
        <v>10932</v>
      </c>
      <c r="Q50" s="9">
        <f t="shared" si="25"/>
        <v>10932</v>
      </c>
    </row>
    <row r="51" spans="1:19" ht="3" customHeight="1" x14ac:dyDescent="0.3">
      <c r="C51" s="12"/>
      <c r="D51" s="70"/>
      <c r="K51" s="9"/>
    </row>
    <row r="52" spans="1:19" x14ac:dyDescent="0.3">
      <c r="A52" s="94" t="s">
        <v>99</v>
      </c>
      <c r="B52" s="19" t="s">
        <v>14</v>
      </c>
      <c r="C52" s="17">
        <f>C46+SUM(C49:C50)</f>
        <v>25692</v>
      </c>
      <c r="D52" s="73">
        <f t="shared" ref="D52:K52" si="27">D46+SUM(D49:D50)</f>
        <v>29333</v>
      </c>
      <c r="E52" s="17">
        <f t="shared" ca="1" si="27"/>
        <v>30832.125000390366</v>
      </c>
      <c r="F52" s="17">
        <f t="shared" ca="1" si="27"/>
        <v>33058.027012743565</v>
      </c>
      <c r="G52" s="17">
        <f t="shared" ca="1" si="27"/>
        <v>36372.822919201753</v>
      </c>
      <c r="H52" s="17">
        <f t="shared" ca="1" si="27"/>
        <v>40185.398416305768</v>
      </c>
      <c r="I52" s="17">
        <f t="shared" ca="1" si="27"/>
        <v>44540.331463120179</v>
      </c>
      <c r="K52" s="17">
        <f t="shared" si="27"/>
        <v>29333</v>
      </c>
      <c r="Q52" s="17">
        <f t="shared" ref="Q52" si="28">Q46+SUM(Q49:Q50)</f>
        <v>29333</v>
      </c>
    </row>
    <row r="53" spans="1:19" ht="3" customHeight="1" x14ac:dyDescent="0.3">
      <c r="C53" s="12"/>
      <c r="D53" s="70"/>
      <c r="K53" s="9"/>
    </row>
    <row r="54" spans="1:19" x14ac:dyDescent="0.3">
      <c r="B54" s="5" t="s">
        <v>16</v>
      </c>
      <c r="C54" s="12"/>
      <c r="D54" s="70"/>
      <c r="K54" s="9"/>
    </row>
    <row r="55" spans="1:19" x14ac:dyDescent="0.3">
      <c r="B55" s="20" t="s">
        <v>33</v>
      </c>
      <c r="C55" s="11">
        <f>'Balance Sheet'!B24</f>
        <v>5665</v>
      </c>
      <c r="D55" s="71">
        <f>Q55</f>
        <v>6656</v>
      </c>
      <c r="E55" s="11">
        <f>E10/365*E77</f>
        <v>7154.5899535301005</v>
      </c>
      <c r="F55" s="11">
        <f>F10/365*F77</f>
        <v>7870.0489488831099</v>
      </c>
      <c r="G55" s="11">
        <f>G10/365*G77</f>
        <v>8657.0538437714222</v>
      </c>
      <c r="H55" s="11">
        <f>H10/365*H77</f>
        <v>9522.7592281485649</v>
      </c>
      <c r="I55" s="11">
        <f>I10/365*I77</f>
        <v>10475.035150963424</v>
      </c>
      <c r="K55" s="9">
        <f>'Balance Sheet'!C24</f>
        <v>6656</v>
      </c>
      <c r="Q55" s="9">
        <f t="shared" ref="Q55:Q57" si="29">SUM(K55:O55)</f>
        <v>6656</v>
      </c>
    </row>
    <row r="56" spans="1:19" x14ac:dyDescent="0.3">
      <c r="B56" s="20" t="s">
        <v>48</v>
      </c>
      <c r="C56" s="11">
        <f>'Balance Sheet'!B25</f>
        <v>792</v>
      </c>
      <c r="D56" s="71">
        <f>Q56</f>
        <v>1375.2681067344347</v>
      </c>
      <c r="E56" s="9">
        <f ca="1">E122</f>
        <v>621.53970065496469</v>
      </c>
      <c r="F56" s="9">
        <f ca="1">F122</f>
        <v>0</v>
      </c>
      <c r="G56" s="9">
        <f ca="1">G122</f>
        <v>0</v>
      </c>
      <c r="H56" s="9">
        <f ca="1">H122</f>
        <v>0</v>
      </c>
      <c r="I56" s="9">
        <f ca="1">I122</f>
        <v>0</v>
      </c>
      <c r="K56" s="9">
        <f>'Balance Sheet'!C25</f>
        <v>1375.2681067344347</v>
      </c>
      <c r="Q56" s="9">
        <f t="shared" si="29"/>
        <v>1375.2681067344347</v>
      </c>
    </row>
    <row r="57" spans="1:19" x14ac:dyDescent="0.3">
      <c r="B57" s="31" t="s">
        <v>39</v>
      </c>
      <c r="C57" s="11">
        <f>'Balance Sheet'!B26</f>
        <v>500</v>
      </c>
      <c r="D57" s="71">
        <f>Q57</f>
        <v>0</v>
      </c>
      <c r="E57" s="137">
        <v>0</v>
      </c>
      <c r="F57" s="137">
        <v>0</v>
      </c>
      <c r="G57" s="137">
        <v>0</v>
      </c>
      <c r="H57" s="137">
        <v>0</v>
      </c>
      <c r="I57" s="137">
        <v>0</v>
      </c>
      <c r="K57" s="9">
        <f>'Balance Sheet'!C26</f>
        <v>500</v>
      </c>
      <c r="N57" s="9">
        <f>-K57</f>
        <v>-500</v>
      </c>
      <c r="Q57" s="9">
        <f t="shared" si="29"/>
        <v>0</v>
      </c>
      <c r="S57" t="s">
        <v>139</v>
      </c>
    </row>
    <row r="58" spans="1:19" x14ac:dyDescent="0.3">
      <c r="B58" s="18" t="s">
        <v>35</v>
      </c>
      <c r="C58" s="17">
        <f>SUM(C55:C57)</f>
        <v>6957</v>
      </c>
      <c r="D58" s="73">
        <f>SUM(D55:D57)</f>
        <v>8031.2681067344347</v>
      </c>
      <c r="E58" s="17">
        <f t="shared" ref="E58:K58" ca="1" si="30">SUM(E55:E57)</f>
        <v>7776.1296541850652</v>
      </c>
      <c r="F58" s="17">
        <f t="shared" ca="1" si="30"/>
        <v>7870.0489488831099</v>
      </c>
      <c r="G58" s="17">
        <f t="shared" ca="1" si="30"/>
        <v>8657.0538437714222</v>
      </c>
      <c r="H58" s="17">
        <f t="shared" ca="1" si="30"/>
        <v>9522.7592281485649</v>
      </c>
      <c r="I58" s="17">
        <f t="shared" ca="1" si="30"/>
        <v>10475.035150963424</v>
      </c>
      <c r="K58" s="17">
        <f t="shared" si="30"/>
        <v>8531.2681067344347</v>
      </c>
      <c r="Q58" s="17">
        <f t="shared" ref="Q58" si="31">SUM(Q55:Q57)</f>
        <v>8031.2681067344347</v>
      </c>
    </row>
    <row r="59" spans="1:19" ht="3" customHeight="1" x14ac:dyDescent="0.3">
      <c r="B59" s="1"/>
      <c r="C59" s="12"/>
      <c r="D59" s="70"/>
      <c r="K59" s="9"/>
    </row>
    <row r="60" spans="1:19" x14ac:dyDescent="0.3">
      <c r="B60" s="5" t="s">
        <v>17</v>
      </c>
      <c r="C60" s="12"/>
      <c r="D60" s="70"/>
      <c r="K60" s="9"/>
    </row>
    <row r="61" spans="1:19" x14ac:dyDescent="0.3">
      <c r="B61" s="20" t="s">
        <v>40</v>
      </c>
      <c r="C61" s="11">
        <f>'Balance Sheet'!B30</f>
        <v>5000</v>
      </c>
      <c r="D61" s="71">
        <f>Q61</f>
        <v>0</v>
      </c>
      <c r="E61" s="9">
        <f>E129</f>
        <v>0</v>
      </c>
      <c r="F61" s="9">
        <f t="shared" ref="F61:I61" si="32">F129</f>
        <v>0</v>
      </c>
      <c r="G61" s="9">
        <f t="shared" si="32"/>
        <v>0</v>
      </c>
      <c r="H61" s="9">
        <f t="shared" si="32"/>
        <v>0</v>
      </c>
      <c r="I61" s="9">
        <f t="shared" si="32"/>
        <v>0</v>
      </c>
      <c r="K61" s="9">
        <v>4500</v>
      </c>
      <c r="N61" s="9">
        <f>-K61</f>
        <v>-4500</v>
      </c>
      <c r="Q61" s="9">
        <f t="shared" ref="Q61:Q62" si="33">SUM(K61:O61)</f>
        <v>0</v>
      </c>
    </row>
    <row r="62" spans="1:19" x14ac:dyDescent="0.3">
      <c r="B62" s="20" t="s">
        <v>101</v>
      </c>
      <c r="C62" s="128">
        <v>0</v>
      </c>
      <c r="D62" s="71">
        <f>Q62</f>
        <v>5000</v>
      </c>
      <c r="E62" s="9">
        <f>E140</f>
        <v>4000</v>
      </c>
      <c r="F62" s="9">
        <f t="shared" ref="F62:I62" si="34">F140</f>
        <v>3000</v>
      </c>
      <c r="G62" s="9">
        <f t="shared" si="34"/>
        <v>2000</v>
      </c>
      <c r="H62" s="9">
        <f t="shared" si="34"/>
        <v>1000</v>
      </c>
      <c r="I62" s="9">
        <f t="shared" si="34"/>
        <v>0</v>
      </c>
      <c r="K62" s="128">
        <v>0</v>
      </c>
      <c r="M62" s="9">
        <v>5000</v>
      </c>
      <c r="Q62" s="9">
        <f t="shared" si="33"/>
        <v>5000</v>
      </c>
    </row>
    <row r="63" spans="1:19" ht="3" customHeight="1" x14ac:dyDescent="0.3">
      <c r="B63" s="1"/>
      <c r="C63" s="12"/>
      <c r="D63" s="70"/>
      <c r="K63" s="9"/>
    </row>
    <row r="64" spans="1:19" x14ac:dyDescent="0.3">
      <c r="B64" s="19" t="s">
        <v>18</v>
      </c>
      <c r="C64" s="17">
        <f>C58+C61+C62</f>
        <v>11957</v>
      </c>
      <c r="D64" s="73">
        <f t="shared" ref="D64:K64" si="35">D58+D61+D62</f>
        <v>13031.268106734435</v>
      </c>
      <c r="E64" s="17">
        <f t="shared" ca="1" si="35"/>
        <v>11776.129654185064</v>
      </c>
      <c r="F64" s="17">
        <f t="shared" ca="1" si="35"/>
        <v>10870.04894888311</v>
      </c>
      <c r="G64" s="17">
        <f ca="1">G58+G61+G62</f>
        <v>10657.053843771422</v>
      </c>
      <c r="H64" s="17">
        <f t="shared" ca="1" si="35"/>
        <v>10522.759228148565</v>
      </c>
      <c r="I64" s="17">
        <f t="shared" ca="1" si="35"/>
        <v>10475.035150963424</v>
      </c>
      <c r="K64" s="17">
        <f t="shared" si="35"/>
        <v>13031.268106734435</v>
      </c>
      <c r="Q64" s="17">
        <f t="shared" ref="Q64" si="36">Q58+Q61+Q62</f>
        <v>13031.268106734435</v>
      </c>
    </row>
    <row r="65" spans="1:17" ht="3" customHeight="1" x14ac:dyDescent="0.3">
      <c r="C65" s="12"/>
      <c r="D65" s="70"/>
      <c r="K65" s="9"/>
    </row>
    <row r="66" spans="1:17" x14ac:dyDescent="0.3">
      <c r="B66" s="1" t="s">
        <v>83</v>
      </c>
      <c r="C66" s="11">
        <f>'Balance Sheet'!B35</f>
        <v>15</v>
      </c>
      <c r="D66" s="71">
        <f>Q66</f>
        <v>15</v>
      </c>
      <c r="E66" s="9">
        <f>D66</f>
        <v>15</v>
      </c>
      <c r="F66" s="9">
        <f t="shared" ref="F66:I67" si="37">E66</f>
        <v>15</v>
      </c>
      <c r="G66" s="9">
        <f t="shared" si="37"/>
        <v>15</v>
      </c>
      <c r="H66" s="9">
        <f t="shared" si="37"/>
        <v>15</v>
      </c>
      <c r="I66" s="9">
        <f t="shared" si="37"/>
        <v>15</v>
      </c>
      <c r="K66" s="9">
        <f>'Balance Sheet'!C35</f>
        <v>15</v>
      </c>
      <c r="Q66" s="9">
        <f t="shared" ref="Q66:Q68" si="38">SUM(K66:O66)</f>
        <v>15</v>
      </c>
    </row>
    <row r="67" spans="1:17" x14ac:dyDescent="0.3">
      <c r="B67" s="1" t="s">
        <v>84</v>
      </c>
      <c r="C67" s="11">
        <f>'Balance Sheet'!B36</f>
        <v>5000</v>
      </c>
      <c r="D67" s="71">
        <f>Q67</f>
        <v>5000</v>
      </c>
      <c r="E67" s="9">
        <f>D67</f>
        <v>5000</v>
      </c>
      <c r="F67" s="9">
        <f t="shared" si="37"/>
        <v>5000</v>
      </c>
      <c r="G67" s="9">
        <f t="shared" si="37"/>
        <v>5000</v>
      </c>
      <c r="H67" s="9">
        <f t="shared" si="37"/>
        <v>5000</v>
      </c>
      <c r="I67" s="9">
        <f t="shared" si="37"/>
        <v>5000</v>
      </c>
      <c r="K67" s="9">
        <f>'Balance Sheet'!C36</f>
        <v>5000</v>
      </c>
      <c r="Q67" s="9">
        <f t="shared" si="38"/>
        <v>5000</v>
      </c>
    </row>
    <row r="68" spans="1:17" x14ac:dyDescent="0.3">
      <c r="B68" s="1" t="s">
        <v>82</v>
      </c>
      <c r="C68" s="11">
        <f>'Balance Sheet'!B37</f>
        <v>8720</v>
      </c>
      <c r="D68" s="71">
        <f>Q68</f>
        <v>11286.731893265565</v>
      </c>
      <c r="E68" s="9">
        <f ca="1">D68+E32</f>
        <v>14040.995346205302</v>
      </c>
      <c r="F68" s="9">
        <f ca="1">E68+F32</f>
        <v>17172.978063860457</v>
      </c>
      <c r="G68" s="9">
        <f ca="1">F68+G32</f>
        <v>20700.769075430337</v>
      </c>
      <c r="H68" s="9">
        <f ca="1">G68+H32</f>
        <v>24647.639188157198</v>
      </c>
      <c r="I68" s="9">
        <f ca="1">H68+I32</f>
        <v>29050.296312156748</v>
      </c>
      <c r="K68" s="9">
        <f>'Balance Sheet'!C37</f>
        <v>11286.731893265565</v>
      </c>
      <c r="Q68" s="9">
        <f t="shared" si="38"/>
        <v>11286.731893265565</v>
      </c>
    </row>
    <row r="69" spans="1:17" x14ac:dyDescent="0.3">
      <c r="B69" s="19" t="s">
        <v>20</v>
      </c>
      <c r="C69" s="17">
        <f>SUM(C66:C68)</f>
        <v>13735</v>
      </c>
      <c r="D69" s="73">
        <f t="shared" ref="D69:I69" si="39">SUM(D66:D68)</f>
        <v>16301.731893265565</v>
      </c>
      <c r="E69" s="17">
        <f t="shared" ca="1" si="39"/>
        <v>19055.995346205302</v>
      </c>
      <c r="F69" s="17">
        <f t="shared" ca="1" si="39"/>
        <v>22187.978063860457</v>
      </c>
      <c r="G69" s="17">
        <f t="shared" ca="1" si="39"/>
        <v>25715.769075430337</v>
      </c>
      <c r="H69" s="17">
        <f t="shared" ca="1" si="39"/>
        <v>29662.639188157198</v>
      </c>
      <c r="I69" s="17">
        <f t="shared" ca="1" si="39"/>
        <v>34065.296312156745</v>
      </c>
      <c r="K69" s="17">
        <f t="shared" ref="K69" si="40">SUM(K66:K68)</f>
        <v>16301.731893265565</v>
      </c>
      <c r="Q69" s="17">
        <f t="shared" ref="Q69" si="41">SUM(Q66:Q68)</f>
        <v>16301.731893265565</v>
      </c>
    </row>
    <row r="70" spans="1:17" ht="3" customHeight="1" x14ac:dyDescent="0.3">
      <c r="C70" s="12"/>
      <c r="D70" s="70"/>
    </row>
    <row r="71" spans="1:17" x14ac:dyDescent="0.3">
      <c r="B71" s="4" t="s">
        <v>21</v>
      </c>
      <c r="C71" s="10">
        <f t="shared" ref="C71:I71" si="42">C64+C69</f>
        <v>25692</v>
      </c>
      <c r="D71" s="64">
        <f t="shared" si="42"/>
        <v>29333</v>
      </c>
      <c r="E71" s="10">
        <f t="shared" ca="1" si="42"/>
        <v>30832.125000390366</v>
      </c>
      <c r="F71" s="10">
        <f t="shared" ca="1" si="42"/>
        <v>33058.027012743565</v>
      </c>
      <c r="G71" s="10">
        <f t="shared" ca="1" si="42"/>
        <v>36372.822919201761</v>
      </c>
      <c r="H71" s="10">
        <f t="shared" ca="1" si="42"/>
        <v>40185.398416305761</v>
      </c>
      <c r="I71" s="10">
        <f t="shared" ca="1" si="42"/>
        <v>44540.331463120165</v>
      </c>
      <c r="K71" s="10">
        <f t="shared" ref="K71" si="43">K64+K69</f>
        <v>29333</v>
      </c>
      <c r="Q71" s="10">
        <f t="shared" ref="Q71" si="44">Q64+Q69</f>
        <v>29333</v>
      </c>
    </row>
    <row r="72" spans="1:17" s="22" customFormat="1" ht="9.4" x14ac:dyDescent="0.3">
      <c r="A72" s="104"/>
      <c r="B72" s="55" t="s">
        <v>22</v>
      </c>
      <c r="C72" s="56">
        <f t="shared" ref="C72:I72" si="45">C52-C71</f>
        <v>0</v>
      </c>
      <c r="D72" s="72">
        <f t="shared" si="45"/>
        <v>0</v>
      </c>
      <c r="E72" s="56">
        <f t="shared" ca="1" si="45"/>
        <v>0</v>
      </c>
      <c r="F72" s="56">
        <f t="shared" ca="1" si="45"/>
        <v>0</v>
      </c>
      <c r="G72" s="56">
        <f t="shared" ca="1" si="45"/>
        <v>0</v>
      </c>
      <c r="H72" s="56">
        <f t="shared" ca="1" si="45"/>
        <v>0</v>
      </c>
      <c r="I72" s="56">
        <f t="shared" ca="1" si="45"/>
        <v>0</v>
      </c>
      <c r="K72" s="56">
        <f t="shared" ref="K72" si="46">K52-K71</f>
        <v>0</v>
      </c>
      <c r="Q72" s="56">
        <f t="shared" ref="Q72" si="47">Q52-Q71</f>
        <v>0</v>
      </c>
    </row>
    <row r="73" spans="1:17" ht="3" customHeight="1" x14ac:dyDescent="0.3">
      <c r="C73" s="12"/>
      <c r="D73" s="70"/>
    </row>
    <row r="74" spans="1:17" x14ac:dyDescent="0.3">
      <c r="B74" s="81" t="s">
        <v>23</v>
      </c>
      <c r="C74" s="82"/>
      <c r="D74" s="83"/>
      <c r="E74" s="74"/>
      <c r="F74" s="74"/>
      <c r="G74" s="74"/>
      <c r="H74" s="74"/>
      <c r="I74" s="74"/>
    </row>
    <row r="75" spans="1:17" x14ac:dyDescent="0.3">
      <c r="B75" s="84" t="s">
        <v>24</v>
      </c>
      <c r="C75" s="75">
        <f>C43/(C7/365)</f>
        <v>37.994278192661042</v>
      </c>
      <c r="D75" s="76">
        <f>D43/(D7/365)</f>
        <v>38.69807885785464</v>
      </c>
      <c r="E75" s="77">
        <f>AVERAGE($C$75:$D$75)</f>
        <v>38.346178525257841</v>
      </c>
      <c r="F75" s="77">
        <f t="shared" ref="F75:I75" si="48">AVERAGE($C$75:$D$75)</f>
        <v>38.346178525257841</v>
      </c>
      <c r="G75" s="77">
        <f t="shared" si="48"/>
        <v>38.346178525257841</v>
      </c>
      <c r="H75" s="77">
        <f t="shared" si="48"/>
        <v>38.346178525257841</v>
      </c>
      <c r="I75" s="77">
        <f t="shared" si="48"/>
        <v>38.346178525257841</v>
      </c>
    </row>
    <row r="76" spans="1:17" x14ac:dyDescent="0.3">
      <c r="B76" s="84" t="s">
        <v>80</v>
      </c>
      <c r="C76" s="75">
        <f>C44/(C10/365)</f>
        <v>27.188081936685286</v>
      </c>
      <c r="D76" s="76">
        <f>D44/(D10/365)</f>
        <v>28.687055319618334</v>
      </c>
      <c r="E76" s="77">
        <f>AVERAGE($C$76:$D$76)</f>
        <v>27.937568628151809</v>
      </c>
      <c r="F76" s="77">
        <f t="shared" ref="F76:I76" si="49">AVERAGE($C$76:$D$76)</f>
        <v>27.937568628151809</v>
      </c>
      <c r="G76" s="77">
        <f t="shared" si="49"/>
        <v>27.937568628151809</v>
      </c>
      <c r="H76" s="77">
        <f t="shared" si="49"/>
        <v>27.937568628151809</v>
      </c>
      <c r="I76" s="77">
        <f t="shared" si="49"/>
        <v>27.937568628151809</v>
      </c>
    </row>
    <row r="77" spans="1:17" x14ac:dyDescent="0.3">
      <c r="B77" s="84" t="s">
        <v>25</v>
      </c>
      <c r="C77" s="75">
        <f>C55/(C10/365)</f>
        <v>32.087600869025451</v>
      </c>
      <c r="D77" s="76">
        <f>D55/(D10/365)</f>
        <v>33.498428106557832</v>
      </c>
      <c r="E77" s="77">
        <f>AVERAGE($C$77:$D$77)</f>
        <v>32.793014487791638</v>
      </c>
      <c r="F77" s="77">
        <f t="shared" ref="F77:I77" si="50">AVERAGE($C$77:$D$77)</f>
        <v>32.793014487791638</v>
      </c>
      <c r="G77" s="77">
        <f t="shared" si="50"/>
        <v>32.793014487791638</v>
      </c>
      <c r="H77" s="77">
        <f t="shared" si="50"/>
        <v>32.793014487791638</v>
      </c>
      <c r="I77" s="77">
        <f t="shared" si="50"/>
        <v>32.793014487791638</v>
      </c>
    </row>
    <row r="78" spans="1:17" ht="5.0999999999999996" customHeight="1" x14ac:dyDescent="0.3">
      <c r="D78" s="69"/>
    </row>
    <row r="79" spans="1:17" x14ac:dyDescent="0.3">
      <c r="B79" s="43" t="s">
        <v>52</v>
      </c>
      <c r="C79" s="44" t="str">
        <f>C$5</f>
        <v>20X1</v>
      </c>
      <c r="D79" s="44" t="str">
        <f t="shared" ref="D79:I79" si="51">D$5</f>
        <v>20X2</v>
      </c>
      <c r="E79" s="44" t="str">
        <f t="shared" si="51"/>
        <v>20X3</v>
      </c>
      <c r="F79" s="44" t="str">
        <f t="shared" si="51"/>
        <v>20X4</v>
      </c>
      <c r="G79" s="44" t="str">
        <f t="shared" si="51"/>
        <v>20X5</v>
      </c>
      <c r="H79" s="44" t="str">
        <f t="shared" si="51"/>
        <v>20X6</v>
      </c>
      <c r="I79" s="44" t="str">
        <f t="shared" si="51"/>
        <v>20X7</v>
      </c>
    </row>
    <row r="80" spans="1:17" ht="3" customHeight="1" x14ac:dyDescent="0.3"/>
    <row r="81" spans="1:9" ht="11.25" customHeight="1" x14ac:dyDescent="0.3">
      <c r="B81" s="4" t="s">
        <v>41</v>
      </c>
    </row>
    <row r="82" spans="1:9" x14ac:dyDescent="0.3">
      <c r="B82" s="5" t="s">
        <v>7</v>
      </c>
      <c r="C82" s="9"/>
      <c r="D82" s="9"/>
      <c r="E82" s="9">
        <f ca="1">E32</f>
        <v>2754.2634529397365</v>
      </c>
      <c r="F82" s="9">
        <f ca="1">F32</f>
        <v>3131.9827176551535</v>
      </c>
      <c r="G82" s="9">
        <f ca="1">G32</f>
        <v>3527.7910115698787</v>
      </c>
      <c r="H82" s="9">
        <f ca="1">H32</f>
        <v>3946.8701127268628</v>
      </c>
      <c r="I82" s="9">
        <f ca="1">I32</f>
        <v>4402.6571239995501</v>
      </c>
    </row>
    <row r="83" spans="1:9" ht="3" customHeight="1" x14ac:dyDescent="0.3">
      <c r="B83" s="5"/>
      <c r="C83" s="9"/>
      <c r="D83" s="9"/>
      <c r="E83" s="9"/>
      <c r="F83" s="9"/>
      <c r="G83" s="9"/>
      <c r="H83" s="9"/>
      <c r="I83" s="9"/>
    </row>
    <row r="84" spans="1:9" x14ac:dyDescent="0.3">
      <c r="B84" s="28" t="s">
        <v>26</v>
      </c>
    </row>
    <row r="85" spans="1:9" x14ac:dyDescent="0.3">
      <c r="B85" s="20" t="s">
        <v>72</v>
      </c>
      <c r="C85" s="9"/>
      <c r="D85" s="9"/>
      <c r="E85" s="9">
        <f>E160</f>
        <v>3272.7868344705316</v>
      </c>
      <c r="F85" s="9">
        <f t="shared" ref="F85:I85" si="52">F160</f>
        <v>3600.0655179175851</v>
      </c>
      <c r="G85" s="9">
        <f t="shared" si="52"/>
        <v>3960.0720697093434</v>
      </c>
      <c r="H85" s="9">
        <f t="shared" si="52"/>
        <v>4356.0792766802788</v>
      </c>
      <c r="I85" s="9">
        <f t="shared" si="52"/>
        <v>4791.6872043483063</v>
      </c>
    </row>
    <row r="86" spans="1:9" x14ac:dyDescent="0.3">
      <c r="A86" s="94" t="s">
        <v>99</v>
      </c>
      <c r="B86" s="20" t="s">
        <v>73</v>
      </c>
      <c r="C86" s="9"/>
      <c r="D86" s="9"/>
      <c r="E86" s="113">
        <f>E150</f>
        <v>20</v>
      </c>
      <c r="F86" s="113">
        <f t="shared" ref="F86:I86" si="53">F150</f>
        <v>20</v>
      </c>
      <c r="G86" s="113">
        <f t="shared" si="53"/>
        <v>20</v>
      </c>
      <c r="H86" s="113">
        <f t="shared" si="53"/>
        <v>20</v>
      </c>
      <c r="I86" s="113">
        <f t="shared" si="53"/>
        <v>20</v>
      </c>
    </row>
    <row r="87" spans="1:9" ht="3" customHeight="1" x14ac:dyDescent="0.3"/>
    <row r="88" spans="1:9" x14ac:dyDescent="0.3">
      <c r="B88" s="28" t="s">
        <v>27</v>
      </c>
    </row>
    <row r="89" spans="1:9" x14ac:dyDescent="0.3">
      <c r="B89" s="20" t="s">
        <v>11</v>
      </c>
      <c r="E89" s="9">
        <f t="shared" ref="E89:I90" si="54">D43-E43</f>
        <v>-796.65493472304297</v>
      </c>
      <c r="F89" s="9">
        <f t="shared" si="54"/>
        <v>-964.86549347230539</v>
      </c>
      <c r="G89" s="9">
        <f t="shared" si="54"/>
        <v>-1061.3520428195352</v>
      </c>
      <c r="H89" s="9">
        <f t="shared" si="54"/>
        <v>-1167.4872471014914</v>
      </c>
      <c r="I89" s="9">
        <f t="shared" si="54"/>
        <v>-1284.2359718116386</v>
      </c>
    </row>
    <row r="90" spans="1:9" x14ac:dyDescent="0.3">
      <c r="B90" s="20" t="s">
        <v>12</v>
      </c>
      <c r="E90" s="9">
        <f t="shared" si="54"/>
        <v>-395.25690013785515</v>
      </c>
      <c r="F90" s="9">
        <f t="shared" si="54"/>
        <v>-609.52569001378561</v>
      </c>
      <c r="G90" s="9">
        <f t="shared" si="54"/>
        <v>-670.47825901516444</v>
      </c>
      <c r="H90" s="9">
        <f t="shared" si="54"/>
        <v>-737.5260849166807</v>
      </c>
      <c r="I90" s="9">
        <f t="shared" si="54"/>
        <v>-811.27869340835059</v>
      </c>
    </row>
    <row r="91" spans="1:9" x14ac:dyDescent="0.3">
      <c r="B91" s="20" t="s">
        <v>33</v>
      </c>
      <c r="C91" s="29"/>
      <c r="D91" s="29"/>
      <c r="E91" s="9">
        <f>E55-D55</f>
        <v>498.5899535301005</v>
      </c>
      <c r="F91" s="9">
        <f>F55-E55</f>
        <v>715.45899535300941</v>
      </c>
      <c r="G91" s="9">
        <f>G55-F55</f>
        <v>787.00489488831226</v>
      </c>
      <c r="H91" s="9">
        <f>H55-G55</f>
        <v>865.70538437714276</v>
      </c>
      <c r="I91" s="9">
        <f>I55-H55</f>
        <v>952.27592281485886</v>
      </c>
    </row>
    <row r="92" spans="1:9" ht="5.0999999999999996" customHeight="1" x14ac:dyDescent="0.3">
      <c r="B92" s="52"/>
      <c r="C92" s="30"/>
      <c r="D92" s="30"/>
      <c r="E92" s="36"/>
      <c r="F92" s="36"/>
      <c r="G92" s="36"/>
      <c r="H92" s="36"/>
      <c r="I92" s="36"/>
    </row>
    <row r="93" spans="1:9" x14ac:dyDescent="0.3">
      <c r="B93" s="51" t="s">
        <v>43</v>
      </c>
      <c r="C93" s="26"/>
      <c r="D93" s="26"/>
      <c r="E93" s="27">
        <f ca="1">E82+E85+E86+E89+E90+E91</f>
        <v>5353.72840607947</v>
      </c>
      <c r="F93" s="27">
        <f ca="1">F82+F85+F86+F89+F90+F91</f>
        <v>5893.1160474396565</v>
      </c>
      <c r="G93" s="27">
        <f ca="1">G82+G85+G86+G89+G90+G91</f>
        <v>6563.0376743328343</v>
      </c>
      <c r="H93" s="27">
        <f ca="1">H82+H85+H86+H89+H90+H91</f>
        <v>7283.6414417661126</v>
      </c>
      <c r="I93" s="27">
        <f ca="1">I82+I85+I86+I89+I90+I91</f>
        <v>8071.1055859427252</v>
      </c>
    </row>
    <row r="94" spans="1:9" ht="3" customHeight="1" x14ac:dyDescent="0.3"/>
    <row r="95" spans="1:9" x14ac:dyDescent="0.3">
      <c r="B95" s="4" t="s">
        <v>42</v>
      </c>
    </row>
    <row r="96" spans="1:9" x14ac:dyDescent="0.3">
      <c r="B96" s="20" t="s">
        <v>53</v>
      </c>
      <c r="E96" s="9">
        <f>-E158</f>
        <v>-3500</v>
      </c>
      <c r="F96" s="9">
        <f t="shared" ref="F96:I96" si="55">-F158</f>
        <v>-4000</v>
      </c>
      <c r="G96" s="9">
        <f t="shared" si="55"/>
        <v>-4500</v>
      </c>
      <c r="H96" s="9">
        <f t="shared" si="55"/>
        <v>-5000</v>
      </c>
      <c r="I96" s="9">
        <f t="shared" si="55"/>
        <v>-5500</v>
      </c>
    </row>
    <row r="97" spans="2:9" x14ac:dyDescent="0.3">
      <c r="B97" s="51" t="s">
        <v>44</v>
      </c>
      <c r="C97" s="26"/>
      <c r="D97" s="26"/>
      <c r="E97" s="27">
        <f>E96</f>
        <v>-3500</v>
      </c>
      <c r="F97" s="27">
        <f t="shared" ref="F97:I97" si="56">F96</f>
        <v>-4000</v>
      </c>
      <c r="G97" s="27">
        <f t="shared" si="56"/>
        <v>-4500</v>
      </c>
      <c r="H97" s="27">
        <f t="shared" si="56"/>
        <v>-5000</v>
      </c>
      <c r="I97" s="27">
        <f t="shared" si="56"/>
        <v>-5500</v>
      </c>
    </row>
    <row r="98" spans="2:9" ht="3" customHeight="1" x14ac:dyDescent="0.3"/>
    <row r="99" spans="2:9" x14ac:dyDescent="0.3">
      <c r="B99" s="4" t="s">
        <v>45</v>
      </c>
    </row>
    <row r="100" spans="2:9" x14ac:dyDescent="0.3">
      <c r="B100" s="20" t="s">
        <v>98</v>
      </c>
      <c r="E100" s="9">
        <f ca="1">E122-D122</f>
        <v>-753.72840607947001</v>
      </c>
      <c r="F100" s="9">
        <f t="shared" ref="F100:I100" ca="1" si="57">F122-E122</f>
        <v>-621.53970065496469</v>
      </c>
      <c r="G100" s="9">
        <f t="shared" ca="1" si="57"/>
        <v>0</v>
      </c>
      <c r="H100" s="9">
        <f t="shared" ca="1" si="57"/>
        <v>0</v>
      </c>
      <c r="I100" s="9">
        <f t="shared" ca="1" si="57"/>
        <v>0</v>
      </c>
    </row>
    <row r="101" spans="2:9" x14ac:dyDescent="0.3">
      <c r="B101" s="20" t="s">
        <v>54</v>
      </c>
      <c r="E101" s="9">
        <f>E129-D129</f>
        <v>0</v>
      </c>
      <c r="F101" s="9">
        <f t="shared" ref="F101:I101" si="58">F129-E129</f>
        <v>0</v>
      </c>
      <c r="G101" s="9">
        <f t="shared" si="58"/>
        <v>0</v>
      </c>
      <c r="H101" s="9">
        <f t="shared" si="58"/>
        <v>0</v>
      </c>
      <c r="I101" s="9">
        <f t="shared" si="58"/>
        <v>0</v>
      </c>
    </row>
    <row r="102" spans="2:9" x14ac:dyDescent="0.3">
      <c r="B102" s="20" t="s">
        <v>101</v>
      </c>
      <c r="E102" s="9">
        <f>E140-D140</f>
        <v>-1000</v>
      </c>
      <c r="F102" s="9">
        <f t="shared" ref="F102:I102" si="59">F140-E140</f>
        <v>-1000</v>
      </c>
      <c r="G102" s="9">
        <f t="shared" si="59"/>
        <v>-1000</v>
      </c>
      <c r="H102" s="9">
        <f t="shared" si="59"/>
        <v>-1000</v>
      </c>
      <c r="I102" s="9">
        <f t="shared" si="59"/>
        <v>-1000</v>
      </c>
    </row>
    <row r="103" spans="2:9" x14ac:dyDescent="0.3">
      <c r="B103" s="51" t="s">
        <v>85</v>
      </c>
      <c r="C103" s="26"/>
      <c r="D103" s="26"/>
      <c r="E103" s="27">
        <f ca="1">SUM(E100:E102)</f>
        <v>-1753.72840607947</v>
      </c>
      <c r="F103" s="27">
        <f t="shared" ref="F103:I103" ca="1" si="60">SUM(F100:F102)</f>
        <v>-1621.5397006549647</v>
      </c>
      <c r="G103" s="27">
        <f t="shared" ca="1" si="60"/>
        <v>-1000</v>
      </c>
      <c r="H103" s="27">
        <f t="shared" ca="1" si="60"/>
        <v>-1000</v>
      </c>
      <c r="I103" s="27">
        <f t="shared" ca="1" si="60"/>
        <v>-1000</v>
      </c>
    </row>
    <row r="104" spans="2:9" ht="3" customHeight="1" x14ac:dyDescent="0.3"/>
    <row r="105" spans="2:9" x14ac:dyDescent="0.3">
      <c r="B105" t="s">
        <v>28</v>
      </c>
      <c r="E105" s="9">
        <f ca="1">E93+E97+E103</f>
        <v>100</v>
      </c>
      <c r="F105" s="9">
        <f t="shared" ref="F105:I105" ca="1" si="61">F93+F97+F103</f>
        <v>271.57634678469185</v>
      </c>
      <c r="G105" s="9">
        <f t="shared" ca="1" si="61"/>
        <v>1063.0376743328343</v>
      </c>
      <c r="H105" s="9">
        <f t="shared" ca="1" si="61"/>
        <v>1283.6414417661126</v>
      </c>
      <c r="I105" s="9">
        <f t="shared" ca="1" si="61"/>
        <v>1571.1055859427252</v>
      </c>
    </row>
    <row r="106" spans="2:9" x14ac:dyDescent="0.3">
      <c r="B106" s="32" t="s">
        <v>29</v>
      </c>
      <c r="C106" s="32"/>
      <c r="D106" s="32"/>
      <c r="E106" s="33">
        <f>D42</f>
        <v>1900</v>
      </c>
      <c r="F106" s="33">
        <f ca="1">E42</f>
        <v>2000</v>
      </c>
      <c r="G106" s="33">
        <f ca="1">F42</f>
        <v>2271.5763467846919</v>
      </c>
      <c r="H106" s="33">
        <f ca="1">G42</f>
        <v>3334.6140211175261</v>
      </c>
      <c r="I106" s="33">
        <f ca="1">H42</f>
        <v>4618.2554628836388</v>
      </c>
    </row>
    <row r="107" spans="2:9" ht="10.5" thickBot="1" x14ac:dyDescent="0.35">
      <c r="B107" s="34" t="s">
        <v>30</v>
      </c>
      <c r="C107" s="34"/>
      <c r="D107" s="34"/>
      <c r="E107" s="35">
        <f ca="1">E105+E106</f>
        <v>2000</v>
      </c>
      <c r="F107" s="35">
        <f t="shared" ref="F107:I107" ca="1" si="62">F105+F106</f>
        <v>2271.5763467846919</v>
      </c>
      <c r="G107" s="35">
        <f t="shared" ca="1" si="62"/>
        <v>3334.6140211175261</v>
      </c>
      <c r="H107" s="35">
        <f t="shared" ca="1" si="62"/>
        <v>4618.2554628836388</v>
      </c>
      <c r="I107" s="35">
        <f t="shared" ca="1" si="62"/>
        <v>6189.3610488263639</v>
      </c>
    </row>
    <row r="109" spans="2:9" ht="20.25" x14ac:dyDescent="0.55000000000000004">
      <c r="B109" s="47" t="s">
        <v>76</v>
      </c>
      <c r="C109" s="46"/>
      <c r="D109" s="46"/>
      <c r="E109" s="46"/>
      <c r="F109" s="46"/>
      <c r="G109" s="46"/>
      <c r="H109" s="46"/>
      <c r="I109" s="46"/>
    </row>
    <row r="110" spans="2:9" ht="12.75" customHeight="1" x14ac:dyDescent="0.55000000000000004">
      <c r="B110" s="42" t="str">
        <f>B2</f>
        <v>Company Name</v>
      </c>
      <c r="C110" s="46"/>
      <c r="D110" s="46"/>
      <c r="E110" s="46"/>
      <c r="F110" s="46"/>
      <c r="G110" s="46"/>
      <c r="H110" s="46"/>
      <c r="I110" s="46"/>
    </row>
    <row r="111" spans="2:9" ht="12.75" customHeight="1" x14ac:dyDescent="0.55000000000000004">
      <c r="B111" s="41" t="s">
        <v>79</v>
      </c>
      <c r="C111" s="46"/>
      <c r="D111" s="46"/>
      <c r="E111" s="46"/>
      <c r="F111" s="46"/>
      <c r="G111" s="46"/>
      <c r="H111" s="46"/>
      <c r="I111" s="46"/>
    </row>
    <row r="112" spans="2:9" ht="5.0999999999999996" customHeight="1" x14ac:dyDescent="0.3"/>
    <row r="113" spans="1:9" x14ac:dyDescent="0.3">
      <c r="B113" s="43" t="s">
        <v>55</v>
      </c>
      <c r="C113" s="44" t="str">
        <f>C$5</f>
        <v>20X1</v>
      </c>
      <c r="D113" s="44" t="str">
        <f t="shared" ref="D113:I113" si="63">D$5</f>
        <v>20X2</v>
      </c>
      <c r="E113" s="44" t="str">
        <f t="shared" si="63"/>
        <v>20X3</v>
      </c>
      <c r="F113" s="44" t="str">
        <f t="shared" si="63"/>
        <v>20X4</v>
      </c>
      <c r="G113" s="44" t="str">
        <f t="shared" si="63"/>
        <v>20X5</v>
      </c>
      <c r="H113" s="44" t="str">
        <f t="shared" si="63"/>
        <v>20X6</v>
      </c>
      <c r="I113" s="44" t="str">
        <f t="shared" si="63"/>
        <v>20X7</v>
      </c>
    </row>
    <row r="114" spans="1:9" ht="5.0999999999999996" customHeight="1" x14ac:dyDescent="0.3">
      <c r="B114" s="16"/>
      <c r="C114" s="7"/>
      <c r="D114" s="7"/>
    </row>
    <row r="115" spans="1:9" ht="10.25" customHeight="1" x14ac:dyDescent="0.3">
      <c r="B115" s="81" t="s">
        <v>48</v>
      </c>
      <c r="C115" s="92"/>
      <c r="D115" s="92"/>
      <c r="E115" s="74"/>
      <c r="F115" s="74"/>
      <c r="G115" s="74"/>
      <c r="H115" s="74"/>
      <c r="I115" s="74"/>
    </row>
    <row r="116" spans="1:9" ht="5.0999999999999996" customHeight="1" x14ac:dyDescent="0.3">
      <c r="B116" s="16"/>
      <c r="C116" s="7"/>
      <c r="D116" s="7"/>
    </row>
    <row r="117" spans="1:9" x14ac:dyDescent="0.3">
      <c r="B117" s="58" t="s">
        <v>56</v>
      </c>
      <c r="C117" s="39"/>
      <c r="D117" s="39"/>
      <c r="E117" s="25">
        <f>D42</f>
        <v>1900</v>
      </c>
      <c r="F117" s="25">
        <f ca="1">E42</f>
        <v>2000</v>
      </c>
      <c r="G117" s="25">
        <f ca="1">F42</f>
        <v>2271.5763467846919</v>
      </c>
      <c r="H117" s="25">
        <f ca="1">G42</f>
        <v>3334.6140211175261</v>
      </c>
      <c r="I117" s="25">
        <f ca="1">H42</f>
        <v>4618.2554628836388</v>
      </c>
    </row>
    <row r="118" spans="1:9" x14ac:dyDescent="0.3">
      <c r="B118" s="1" t="s">
        <v>57</v>
      </c>
      <c r="C118" s="39"/>
      <c r="D118" s="39"/>
      <c r="E118" s="25">
        <f ca="1">E93+E97</f>
        <v>1853.72840607947</v>
      </c>
      <c r="F118" s="25">
        <f t="shared" ref="F118:I118" ca="1" si="64">F93+F97</f>
        <v>1893.1160474396565</v>
      </c>
      <c r="G118" s="25">
        <f t="shared" ca="1" si="64"/>
        <v>2063.0376743328343</v>
      </c>
      <c r="H118" s="25">
        <f t="shared" ca="1" si="64"/>
        <v>2283.6414417661126</v>
      </c>
      <c r="I118" s="25">
        <f t="shared" ca="1" si="64"/>
        <v>2571.1055859427252</v>
      </c>
    </row>
    <row r="119" spans="1:9" x14ac:dyDescent="0.3">
      <c r="A119" s="91" t="s">
        <v>99</v>
      </c>
      <c r="B119" s="1" t="s">
        <v>97</v>
      </c>
      <c r="C119" s="39"/>
      <c r="D119" s="39"/>
      <c r="E119" s="25">
        <f>SUM(E101:E102)</f>
        <v>-1000</v>
      </c>
      <c r="F119" s="25">
        <f t="shared" ref="F119:I119" si="65">SUM(F101:F102)</f>
        <v>-1000</v>
      </c>
      <c r="G119" s="25">
        <f t="shared" si="65"/>
        <v>-1000</v>
      </c>
      <c r="H119" s="25">
        <f t="shared" si="65"/>
        <v>-1000</v>
      </c>
      <c r="I119" s="25">
        <f t="shared" si="65"/>
        <v>-1000</v>
      </c>
    </row>
    <row r="120" spans="1:9" x14ac:dyDescent="0.3">
      <c r="B120" s="1" t="s">
        <v>58</v>
      </c>
      <c r="C120" s="39"/>
      <c r="D120" s="39"/>
      <c r="E120" s="86">
        <v>2000</v>
      </c>
      <c r="F120" s="86">
        <v>2000</v>
      </c>
      <c r="G120" s="86">
        <v>2000</v>
      </c>
      <c r="H120" s="86">
        <v>2000</v>
      </c>
      <c r="I120" s="86">
        <v>2000</v>
      </c>
    </row>
    <row r="121" spans="1:9" x14ac:dyDescent="0.3">
      <c r="B121" s="59" t="s">
        <v>94</v>
      </c>
      <c r="C121" s="60"/>
      <c r="D121" s="60"/>
      <c r="E121" s="36">
        <f ca="1">E117+E118+E119-E120</f>
        <v>753.72840607947001</v>
      </c>
      <c r="F121" s="36">
        <f t="shared" ref="F121:I121" ca="1" si="66">F117+F118+F119-F120</f>
        <v>893.11604743965654</v>
      </c>
      <c r="G121" s="36">
        <f t="shared" ca="1" si="66"/>
        <v>1334.6140211175261</v>
      </c>
      <c r="H121" s="36">
        <f t="shared" ca="1" si="66"/>
        <v>2618.2554628836388</v>
      </c>
      <c r="I121" s="36">
        <f t="shared" ca="1" si="66"/>
        <v>4189.3610488263639</v>
      </c>
    </row>
    <row r="122" spans="1:9" ht="11.25" customHeight="1" thickBot="1" x14ac:dyDescent="0.35">
      <c r="B122" s="38" t="s">
        <v>48</v>
      </c>
      <c r="C122" s="37">
        <f>C56</f>
        <v>792</v>
      </c>
      <c r="D122" s="37">
        <f>D56</f>
        <v>1375.2681067344347</v>
      </c>
      <c r="E122" s="37">
        <f ca="1">MAX(0,D122-E121)</f>
        <v>621.53970065496469</v>
      </c>
      <c r="F122" s="37">
        <f ca="1">MAX(0,E122-F121)</f>
        <v>0</v>
      </c>
      <c r="G122" s="37">
        <f ca="1">MAX(0,F122-G121)</f>
        <v>0</v>
      </c>
      <c r="H122" s="37">
        <f ca="1">MAX(0,G122-H121)</f>
        <v>0</v>
      </c>
      <c r="I122" s="37">
        <f ca="1">MAX(0,H122-I121)</f>
        <v>0</v>
      </c>
    </row>
    <row r="123" spans="1:9" ht="5.0999999999999996" customHeight="1" x14ac:dyDescent="0.3">
      <c r="B123" s="30"/>
      <c r="C123" s="36"/>
      <c r="D123" s="36"/>
      <c r="E123" s="36"/>
      <c r="F123" s="36"/>
      <c r="G123" s="36"/>
      <c r="H123" s="36"/>
      <c r="I123" s="36"/>
    </row>
    <row r="124" spans="1:9" ht="10.35" customHeight="1" x14ac:dyDescent="0.3">
      <c r="B124" t="s">
        <v>102</v>
      </c>
      <c r="C124" s="36"/>
      <c r="D124" s="36"/>
      <c r="E124" s="96">
        <v>0.05</v>
      </c>
      <c r="F124" s="96">
        <v>0.05</v>
      </c>
      <c r="G124" s="96">
        <v>0.05</v>
      </c>
      <c r="H124" s="96">
        <v>0.05</v>
      </c>
      <c r="I124" s="96">
        <v>0.05</v>
      </c>
    </row>
    <row r="125" spans="1:9" ht="10.25" customHeight="1" x14ac:dyDescent="0.3">
      <c r="B125" s="30" t="s">
        <v>3</v>
      </c>
      <c r="C125" s="36"/>
      <c r="D125" s="36"/>
      <c r="E125" s="25">
        <f ca="1">AVERAGE(D122:E122)*E124</f>
        <v>49.920195184734986</v>
      </c>
      <c r="F125" s="25">
        <f t="shared" ref="F125:I125" ca="1" si="67">AVERAGE(E122:F122)*F124</f>
        <v>15.538492516374118</v>
      </c>
      <c r="G125" s="25">
        <f t="shared" ca="1" si="67"/>
        <v>0</v>
      </c>
      <c r="H125" s="25">
        <f t="shared" ca="1" si="67"/>
        <v>0</v>
      </c>
      <c r="I125" s="25">
        <f t="shared" ca="1" si="67"/>
        <v>0</v>
      </c>
    </row>
    <row r="126" spans="1:9" ht="5.0999999999999996" customHeight="1" x14ac:dyDescent="0.3">
      <c r="B126" s="30"/>
      <c r="C126" s="36"/>
      <c r="D126" s="36"/>
      <c r="E126" s="36"/>
      <c r="F126" s="36"/>
      <c r="G126" s="36"/>
      <c r="H126" s="36"/>
      <c r="I126" s="36"/>
    </row>
    <row r="127" spans="1:9" x14ac:dyDescent="0.3">
      <c r="B127" s="81" t="s">
        <v>60</v>
      </c>
      <c r="C127" s="93"/>
      <c r="D127" s="93"/>
      <c r="E127" s="93"/>
      <c r="F127" s="93"/>
      <c r="G127" s="93"/>
      <c r="H127" s="93"/>
      <c r="I127" s="93"/>
    </row>
    <row r="128" spans="1:9" ht="5.0999999999999996" customHeight="1" x14ac:dyDescent="0.3">
      <c r="B128" s="4"/>
      <c r="C128" s="8"/>
      <c r="D128" s="8"/>
      <c r="E128" s="8"/>
      <c r="F128" s="8"/>
      <c r="G128" s="8"/>
      <c r="H128" s="8"/>
      <c r="I128" s="8"/>
    </row>
    <row r="129" spans="2:9" x14ac:dyDescent="0.3">
      <c r="B129" s="1" t="s">
        <v>40</v>
      </c>
      <c r="C129" s="25">
        <f>C61</f>
        <v>5000</v>
      </c>
      <c r="D129" s="25">
        <f>D61</f>
        <v>0</v>
      </c>
      <c r="E129" s="25">
        <f>D129-E130</f>
        <v>0</v>
      </c>
      <c r="F129" s="25">
        <f>E129-F130</f>
        <v>0</v>
      </c>
      <c r="G129" s="25">
        <f>F129-G130</f>
        <v>0</v>
      </c>
      <c r="H129" s="25">
        <f>G129-H130</f>
        <v>0</v>
      </c>
      <c r="I129" s="25">
        <f>H129-I130</f>
        <v>0</v>
      </c>
    </row>
    <row r="130" spans="2:9" x14ac:dyDescent="0.3">
      <c r="B130" s="1" t="s">
        <v>59</v>
      </c>
      <c r="C130" s="25">
        <f>C57</f>
        <v>500</v>
      </c>
      <c r="D130" s="25">
        <f>D57</f>
        <v>0</v>
      </c>
      <c r="E130" s="25">
        <f>D130</f>
        <v>0</v>
      </c>
      <c r="F130" s="25">
        <f>E130</f>
        <v>0</v>
      </c>
      <c r="G130" s="25">
        <f>F130</f>
        <v>0</v>
      </c>
      <c r="H130" s="25">
        <f>G130</f>
        <v>0</v>
      </c>
      <c r="I130" s="25">
        <f>H130</f>
        <v>0</v>
      </c>
    </row>
    <row r="131" spans="2:9" ht="5.0999999999999996" customHeight="1" x14ac:dyDescent="0.3">
      <c r="C131" s="8"/>
      <c r="D131" s="8"/>
      <c r="E131" s="8"/>
      <c r="F131" s="8"/>
      <c r="G131" s="8"/>
      <c r="H131" s="8"/>
      <c r="I131" s="8"/>
    </row>
    <row r="132" spans="2:9" ht="10.25" customHeight="1" x14ac:dyDescent="0.3">
      <c r="B132" t="s">
        <v>102</v>
      </c>
      <c r="C132" s="8"/>
      <c r="D132" s="8"/>
      <c r="E132" s="96">
        <v>0.08</v>
      </c>
      <c r="F132" s="96">
        <v>0.08</v>
      </c>
      <c r="G132" s="96">
        <v>0.08</v>
      </c>
      <c r="H132" s="96">
        <v>0.08</v>
      </c>
      <c r="I132" s="96">
        <v>0.08</v>
      </c>
    </row>
    <row r="133" spans="2:9" x14ac:dyDescent="0.3">
      <c r="B133" s="4" t="s">
        <v>3</v>
      </c>
      <c r="C133" s="50"/>
      <c r="D133" s="50"/>
      <c r="E133" s="25">
        <f>AVERAGE(SUM(D129:D130),SUM(E129:E130))*E132</f>
        <v>0</v>
      </c>
      <c r="F133" s="25">
        <f t="shared" ref="F133:I133" si="68">AVERAGE(SUM(E129:E130),SUM(F129:F130))*F132</f>
        <v>0</v>
      </c>
      <c r="G133" s="25">
        <f t="shared" si="68"/>
        <v>0</v>
      </c>
      <c r="H133" s="25">
        <f t="shared" si="68"/>
        <v>0</v>
      </c>
      <c r="I133" s="25">
        <f t="shared" si="68"/>
        <v>0</v>
      </c>
    </row>
    <row r="134" spans="2:9" ht="5.0999999999999996" customHeight="1" x14ac:dyDescent="0.3">
      <c r="C134" s="8"/>
      <c r="D134" s="8"/>
      <c r="E134" s="8"/>
      <c r="F134" s="8"/>
      <c r="G134" s="8"/>
      <c r="H134" s="8"/>
      <c r="I134" s="8"/>
    </row>
    <row r="135" spans="2:9" x14ac:dyDescent="0.3">
      <c r="B135" s="81" t="s">
        <v>100</v>
      </c>
      <c r="C135" s="93"/>
      <c r="D135" s="93"/>
      <c r="E135" s="93"/>
      <c r="F135" s="93"/>
      <c r="G135" s="93"/>
      <c r="H135" s="93"/>
      <c r="I135" s="93"/>
    </row>
    <row r="136" spans="2:9" ht="5.0999999999999996" customHeight="1" x14ac:dyDescent="0.3">
      <c r="B136" s="4"/>
      <c r="C136" s="8"/>
      <c r="D136" s="8"/>
      <c r="E136" s="8"/>
      <c r="F136" s="8"/>
      <c r="G136" s="8"/>
      <c r="H136" s="8"/>
      <c r="I136" s="8"/>
    </row>
    <row r="137" spans="2:9" x14ac:dyDescent="0.3">
      <c r="B137" s="40" t="s">
        <v>127</v>
      </c>
      <c r="C137" s="25"/>
      <c r="D137" s="127"/>
      <c r="E137" s="129">
        <f>D140</f>
        <v>5000</v>
      </c>
      <c r="F137" s="127">
        <f>E137-F139</f>
        <v>4000</v>
      </c>
      <c r="G137" s="127">
        <f t="shared" ref="G137:I137" si="69">F137-G139</f>
        <v>3000</v>
      </c>
      <c r="H137" s="127">
        <f t="shared" si="69"/>
        <v>2000</v>
      </c>
      <c r="I137" s="127">
        <f t="shared" si="69"/>
        <v>1000</v>
      </c>
    </row>
    <row r="138" spans="2:9" x14ac:dyDescent="0.3">
      <c r="B138" s="40" t="s">
        <v>130</v>
      </c>
      <c r="C138" s="25"/>
      <c r="D138" s="130">
        <v>5000</v>
      </c>
      <c r="E138" s="86">
        <v>0</v>
      </c>
      <c r="F138" s="86">
        <v>0</v>
      </c>
      <c r="G138" s="86">
        <v>0</v>
      </c>
      <c r="H138" s="86">
        <v>0</v>
      </c>
      <c r="I138" s="86">
        <v>0</v>
      </c>
    </row>
    <row r="139" spans="2:9" ht="10.25" customHeight="1" x14ac:dyDescent="0.3">
      <c r="B139" s="40" t="s">
        <v>128</v>
      </c>
      <c r="C139" s="124">
        <v>5</v>
      </c>
      <c r="D139" s="25"/>
      <c r="E139" s="87">
        <f>$D$138/$C$139</f>
        <v>1000</v>
      </c>
      <c r="F139" s="87">
        <f t="shared" ref="F139:I139" si="70">$D$138/$C$139</f>
        <v>1000</v>
      </c>
      <c r="G139" s="87">
        <f t="shared" si="70"/>
        <v>1000</v>
      </c>
      <c r="H139" s="87">
        <f t="shared" si="70"/>
        <v>1000</v>
      </c>
      <c r="I139" s="87">
        <f t="shared" si="70"/>
        <v>1000</v>
      </c>
    </row>
    <row r="140" spans="2:9" ht="10.25" customHeight="1" x14ac:dyDescent="0.3">
      <c r="B140" s="40" t="s">
        <v>129</v>
      </c>
      <c r="C140" s="25"/>
      <c r="D140" s="126">
        <f>D138</f>
        <v>5000</v>
      </c>
      <c r="E140" s="139">
        <f>E137+E138-E139</f>
        <v>4000</v>
      </c>
      <c r="F140" s="139">
        <f t="shared" ref="F140:I140" si="71">F137+F138-F139</f>
        <v>3000</v>
      </c>
      <c r="G140" s="139">
        <f t="shared" si="71"/>
        <v>2000</v>
      </c>
      <c r="H140" s="139">
        <f t="shared" si="71"/>
        <v>1000</v>
      </c>
      <c r="I140" s="139">
        <f t="shared" si="71"/>
        <v>0</v>
      </c>
    </row>
    <row r="141" spans="2:9" ht="5.0999999999999996" customHeight="1" x14ac:dyDescent="0.3">
      <c r="C141" s="8"/>
      <c r="D141" s="8"/>
      <c r="E141" s="8"/>
      <c r="F141" s="8"/>
      <c r="G141" s="8"/>
      <c r="H141" s="8"/>
      <c r="I141" s="8"/>
    </row>
    <row r="142" spans="2:9" ht="10.25" customHeight="1" x14ac:dyDescent="0.3">
      <c r="B142" t="s">
        <v>102</v>
      </c>
      <c r="C142" s="8"/>
      <c r="D142" s="8"/>
      <c r="E142" s="96">
        <v>0.08</v>
      </c>
      <c r="F142" s="96">
        <v>0.08</v>
      </c>
      <c r="G142" s="96">
        <v>0.08</v>
      </c>
      <c r="H142" s="96">
        <v>0.08</v>
      </c>
      <c r="I142" s="96">
        <v>0.08</v>
      </c>
    </row>
    <row r="143" spans="2:9" x14ac:dyDescent="0.3">
      <c r="B143" s="4" t="s">
        <v>3</v>
      </c>
      <c r="C143" s="50"/>
      <c r="D143" s="50"/>
      <c r="E143" s="25">
        <f>AVERAGE(D140,E140)*E142</f>
        <v>360</v>
      </c>
      <c r="F143" s="25">
        <f t="shared" ref="F143:I143" si="72">AVERAGE(E140,F140)*F142</f>
        <v>280</v>
      </c>
      <c r="G143" s="25">
        <f t="shared" si="72"/>
        <v>200</v>
      </c>
      <c r="H143" s="25">
        <f t="shared" si="72"/>
        <v>120</v>
      </c>
      <c r="I143" s="25">
        <f t="shared" si="72"/>
        <v>40</v>
      </c>
    </row>
    <row r="144" spans="2:9" ht="5.0999999999999996" customHeight="1" x14ac:dyDescent="0.3">
      <c r="C144" s="8"/>
      <c r="D144" s="8"/>
      <c r="E144" s="8"/>
      <c r="F144" s="8"/>
      <c r="G144" s="8"/>
      <c r="H144" s="8"/>
      <c r="I144" s="8"/>
    </row>
    <row r="145" spans="1:9" ht="10.5" thickBot="1" x14ac:dyDescent="0.35">
      <c r="B145" s="38" t="s">
        <v>65</v>
      </c>
      <c r="C145" s="37"/>
      <c r="D145" s="37"/>
      <c r="E145" s="37">
        <f ca="1">+E125+E133+E143</f>
        <v>409.92019518473501</v>
      </c>
      <c r="F145" s="37">
        <f t="shared" ref="F145:I145" ca="1" si="73">+F125+F133+F143</f>
        <v>295.53849251637411</v>
      </c>
      <c r="G145" s="37">
        <f t="shared" ca="1" si="73"/>
        <v>200</v>
      </c>
      <c r="H145" s="37">
        <f t="shared" ca="1" si="73"/>
        <v>120</v>
      </c>
      <c r="I145" s="37">
        <f t="shared" ca="1" si="73"/>
        <v>40</v>
      </c>
    </row>
    <row r="146" spans="1:9" ht="5.0999999999999996" customHeight="1" x14ac:dyDescent="0.3">
      <c r="C146" s="8"/>
      <c r="D146" s="8"/>
      <c r="E146" s="8"/>
      <c r="F146" s="8"/>
      <c r="G146" s="8"/>
      <c r="H146" s="8"/>
      <c r="I146" s="8"/>
    </row>
    <row r="147" spans="1:9" ht="10.25" customHeight="1" x14ac:dyDescent="0.3">
      <c r="A147" s="91" t="s">
        <v>99</v>
      </c>
      <c r="B147" s="43" t="s">
        <v>113</v>
      </c>
      <c r="C147" s="44" t="str">
        <f>C$5</f>
        <v>20X1</v>
      </c>
      <c r="D147" s="44" t="str">
        <f t="shared" ref="D147:I147" si="74">D$5</f>
        <v>20X2</v>
      </c>
      <c r="E147" s="44" t="str">
        <f t="shared" si="74"/>
        <v>20X3</v>
      </c>
      <c r="F147" s="44" t="str">
        <f t="shared" si="74"/>
        <v>20X4</v>
      </c>
      <c r="G147" s="44" t="str">
        <f t="shared" si="74"/>
        <v>20X5</v>
      </c>
      <c r="H147" s="44" t="str">
        <f t="shared" si="74"/>
        <v>20X6</v>
      </c>
      <c r="I147" s="44" t="str">
        <f t="shared" si="74"/>
        <v>20X7</v>
      </c>
    </row>
    <row r="148" spans="1:9" ht="5.0999999999999996" customHeight="1" x14ac:dyDescent="0.3">
      <c r="C148" s="8"/>
      <c r="D148" s="8"/>
      <c r="E148" s="8"/>
      <c r="F148" s="8"/>
      <c r="G148" s="8"/>
      <c r="H148" s="8"/>
      <c r="I148" s="8"/>
    </row>
    <row r="149" spans="1:9" ht="10.35" customHeight="1" x14ac:dyDescent="0.3">
      <c r="A149" s="91" t="s">
        <v>99</v>
      </c>
      <c r="B149" t="s">
        <v>131</v>
      </c>
      <c r="C149" s="111" t="s">
        <v>114</v>
      </c>
      <c r="D149" s="8">
        <f>C152</f>
        <v>100</v>
      </c>
      <c r="E149" s="8">
        <f>D149-E150</f>
        <v>80</v>
      </c>
      <c r="F149" s="8">
        <f t="shared" ref="F149:I149" si="75">E149-F150</f>
        <v>60</v>
      </c>
      <c r="G149" s="8">
        <f t="shared" si="75"/>
        <v>40</v>
      </c>
      <c r="H149" s="8">
        <f t="shared" si="75"/>
        <v>20</v>
      </c>
      <c r="I149" s="8">
        <f t="shared" si="75"/>
        <v>0</v>
      </c>
    </row>
    <row r="150" spans="1:9" ht="10.25" customHeight="1" x14ac:dyDescent="0.3">
      <c r="A150" s="91" t="s">
        <v>99</v>
      </c>
      <c r="B150" t="s">
        <v>118</v>
      </c>
      <c r="D150" s="25"/>
      <c r="E150" s="25">
        <f>$C$152/$C$151</f>
        <v>20</v>
      </c>
      <c r="F150" s="25">
        <f t="shared" ref="F150:I150" si="76">$C$152/$C$151</f>
        <v>20</v>
      </c>
      <c r="G150" s="25">
        <f t="shared" si="76"/>
        <v>20</v>
      </c>
      <c r="H150" s="25">
        <f t="shared" si="76"/>
        <v>20</v>
      </c>
      <c r="I150" s="25">
        <f t="shared" si="76"/>
        <v>20</v>
      </c>
    </row>
    <row r="151" spans="1:9" ht="10.25" customHeight="1" x14ac:dyDescent="0.3">
      <c r="A151" s="91" t="s">
        <v>99</v>
      </c>
      <c r="B151" t="s">
        <v>115</v>
      </c>
      <c r="C151" s="125">
        <f>C139</f>
        <v>5</v>
      </c>
      <c r="D151" s="8"/>
      <c r="E151" s="8"/>
      <c r="F151" s="8"/>
      <c r="G151" s="8"/>
      <c r="H151" s="8"/>
      <c r="I151" s="8"/>
    </row>
    <row r="152" spans="1:9" ht="10.25" customHeight="1" x14ac:dyDescent="0.3">
      <c r="A152" s="91" t="s">
        <v>99</v>
      </c>
      <c r="B152" t="s">
        <v>116</v>
      </c>
      <c r="C152" s="110">
        <f>D138*C153</f>
        <v>100</v>
      </c>
      <c r="D152" s="8"/>
      <c r="E152" s="8"/>
      <c r="F152" s="8"/>
      <c r="G152" s="8"/>
      <c r="H152" s="8"/>
      <c r="I152" s="8"/>
    </row>
    <row r="153" spans="1:9" ht="10.25" customHeight="1" x14ac:dyDescent="0.3">
      <c r="A153" s="91" t="s">
        <v>99</v>
      </c>
      <c r="B153" t="s">
        <v>117</v>
      </c>
      <c r="C153" s="112">
        <v>0.02</v>
      </c>
      <c r="D153" s="8"/>
      <c r="E153" s="8"/>
      <c r="F153" s="8"/>
      <c r="G153" s="8"/>
      <c r="H153" s="8"/>
      <c r="I153" s="8"/>
    </row>
    <row r="154" spans="1:9" ht="5.0999999999999996" customHeight="1" x14ac:dyDescent="0.3">
      <c r="C154" s="8"/>
      <c r="D154" s="8"/>
      <c r="E154" s="8"/>
      <c r="F154" s="8"/>
      <c r="G154" s="8"/>
      <c r="H154" s="8"/>
      <c r="I154" s="8"/>
    </row>
    <row r="155" spans="1:9" x14ac:dyDescent="0.3">
      <c r="B155" s="43" t="s">
        <v>67</v>
      </c>
      <c r="C155" s="44" t="str">
        <f>C$5</f>
        <v>20X1</v>
      </c>
      <c r="D155" s="44" t="str">
        <f t="shared" ref="D155:I155" si="77">D$5</f>
        <v>20X2</v>
      </c>
      <c r="E155" s="44" t="str">
        <f t="shared" si="77"/>
        <v>20X3</v>
      </c>
      <c r="F155" s="44" t="str">
        <f t="shared" si="77"/>
        <v>20X4</v>
      </c>
      <c r="G155" s="44" t="str">
        <f t="shared" si="77"/>
        <v>20X5</v>
      </c>
      <c r="H155" s="44" t="str">
        <f t="shared" si="77"/>
        <v>20X6</v>
      </c>
      <c r="I155" s="44" t="str">
        <f t="shared" si="77"/>
        <v>20X7</v>
      </c>
    </row>
    <row r="156" spans="1:9" ht="5.0999999999999996" customHeight="1" x14ac:dyDescent="0.3">
      <c r="B156" s="41"/>
      <c r="C156" s="7"/>
      <c r="D156" s="7"/>
      <c r="E156" s="7"/>
      <c r="F156" s="7"/>
      <c r="G156" s="7"/>
      <c r="H156" s="7"/>
      <c r="I156" s="7"/>
    </row>
    <row r="157" spans="1:9" x14ac:dyDescent="0.3">
      <c r="B157" s="40" t="s">
        <v>70</v>
      </c>
      <c r="C157" s="25"/>
      <c r="D157" s="25"/>
      <c r="E157" s="8">
        <f>D50</f>
        <v>10932</v>
      </c>
      <c r="F157" s="8">
        <f>E163</f>
        <v>11159.213165529469</v>
      </c>
      <c r="G157" s="8">
        <f t="shared" ref="G157:I157" si="78">F163</f>
        <v>11559.147647611884</v>
      </c>
      <c r="H157" s="8">
        <f t="shared" si="78"/>
        <v>12099.07557790254</v>
      </c>
      <c r="I157" s="8">
        <f t="shared" si="78"/>
        <v>12742.996301222263</v>
      </c>
    </row>
    <row r="158" spans="1:9" x14ac:dyDescent="0.3">
      <c r="B158" t="s">
        <v>68</v>
      </c>
      <c r="C158" s="13"/>
      <c r="D158" s="13"/>
      <c r="E158" s="86">
        <v>3500</v>
      </c>
      <c r="F158" s="86">
        <f>E158+500</f>
        <v>4000</v>
      </c>
      <c r="G158" s="86">
        <f t="shared" ref="G158:I158" si="79">F158+500</f>
        <v>4500</v>
      </c>
      <c r="H158" s="86">
        <f t="shared" si="79"/>
        <v>5000</v>
      </c>
      <c r="I158" s="86">
        <f t="shared" si="79"/>
        <v>5500</v>
      </c>
    </row>
    <row r="159" spans="1:9" ht="5.0999999999999996" customHeight="1" x14ac:dyDescent="0.3">
      <c r="C159" s="13"/>
      <c r="D159" s="13"/>
      <c r="E159" s="45"/>
      <c r="F159" s="45"/>
      <c r="G159" s="45"/>
      <c r="H159" s="45"/>
      <c r="I159" s="45"/>
    </row>
    <row r="160" spans="1:9" x14ac:dyDescent="0.3">
      <c r="B160" t="s">
        <v>69</v>
      </c>
      <c r="C160" s="54" t="s">
        <v>86</v>
      </c>
      <c r="D160" s="53"/>
      <c r="E160" s="8">
        <f>E161*E7</f>
        <v>3272.7868344705316</v>
      </c>
      <c r="F160" s="8">
        <f>F161*F7</f>
        <v>3600.0655179175851</v>
      </c>
      <c r="G160" s="8">
        <f>G161*G7</f>
        <v>3960.0720697093434</v>
      </c>
      <c r="H160" s="8">
        <f>H161*H7</f>
        <v>4356.0792766802788</v>
      </c>
      <c r="I160" s="8">
        <f>I161*I7</f>
        <v>4791.6872043483063</v>
      </c>
    </row>
    <row r="161" spans="1:9" s="3" customFormat="1" x14ac:dyDescent="0.3">
      <c r="A161" s="105"/>
      <c r="B161" s="2" t="s">
        <v>66</v>
      </c>
      <c r="C161" s="49">
        <f>C35/C7</f>
        <v>3.5566539515392466E-2</v>
      </c>
      <c r="D161" s="49">
        <f>D35/D7</f>
        <v>3.5704019546782928E-2</v>
      </c>
      <c r="E161" s="49">
        <f>AVERAGE($C$161:$D$161)</f>
        <v>3.5635279531087694E-2</v>
      </c>
      <c r="F161" s="49">
        <f t="shared" ref="F161:I161" si="80">AVERAGE($C$161:$D$161)</f>
        <v>3.5635279531087694E-2</v>
      </c>
      <c r="G161" s="49">
        <f t="shared" si="80"/>
        <v>3.5635279531087694E-2</v>
      </c>
      <c r="H161" s="49">
        <f t="shared" si="80"/>
        <v>3.5635279531087694E-2</v>
      </c>
      <c r="I161" s="49">
        <f t="shared" si="80"/>
        <v>3.5635279531087694E-2</v>
      </c>
    </row>
    <row r="162" spans="1:9" ht="5.0999999999999996" customHeight="1" x14ac:dyDescent="0.3">
      <c r="C162" s="8"/>
      <c r="D162" s="8"/>
      <c r="E162" s="8"/>
      <c r="F162" s="8"/>
      <c r="G162" s="8"/>
      <c r="H162" s="8"/>
      <c r="I162" s="8"/>
    </row>
    <row r="163" spans="1:9" ht="10.5" thickBot="1" x14ac:dyDescent="0.35">
      <c r="B163" s="34" t="s">
        <v>71</v>
      </c>
      <c r="C163" s="37"/>
      <c r="D163" s="37"/>
      <c r="E163" s="37">
        <f>E157+E158-E160</f>
        <v>11159.213165529469</v>
      </c>
      <c r="F163" s="37">
        <f>F157+F158-F160</f>
        <v>11559.147647611884</v>
      </c>
      <c r="G163" s="37">
        <f>G157+G158-G160</f>
        <v>12099.07557790254</v>
      </c>
      <c r="H163" s="37">
        <f>H157+H158-H160</f>
        <v>12742.996301222263</v>
      </c>
      <c r="I163" s="37">
        <f>I157+I158-I160</f>
        <v>13451.30909687396</v>
      </c>
    </row>
  </sheetData>
  <printOptions horizontalCentered="1"/>
  <pageMargins left="0.7" right="0.7" top="0.75" bottom="0.75" header="0.3" footer="0.3"/>
  <pageSetup paperSize="5" scale="78" orientation="portrait" r:id="rId1"/>
  <rowBreaks count="1" manualBreakCount="1">
    <brk id="78" min="1"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CD739-EE0A-43DB-B7F3-E423B9D58F28}">
  <sheetPr>
    <pageSetUpPr fitToPage="1"/>
  </sheetPr>
  <dimension ref="A1:S164"/>
  <sheetViews>
    <sheetView showGridLines="0" zoomScaleNormal="100" workbookViewId="0"/>
  </sheetViews>
  <sheetFormatPr defaultRowHeight="10.15" x14ac:dyDescent="0.3"/>
  <cols>
    <col min="1" max="1" width="1.58203125" style="94" customWidth="1"/>
    <col min="2" max="2" width="55.33203125" bestFit="1" customWidth="1"/>
    <col min="3" max="9" width="10.83203125" customWidth="1"/>
    <col min="10" max="10" width="1.58203125" customWidth="1"/>
    <col min="11" max="11" width="10.83203125" customWidth="1"/>
    <col min="12" max="12" width="1.58203125" customWidth="1"/>
    <col min="13" max="15" width="10.83203125" customWidth="1"/>
    <col min="16" max="16" width="1.58203125" customWidth="1"/>
    <col min="17" max="17" width="10.83203125" customWidth="1"/>
    <col min="18" max="18" width="1.58203125" customWidth="1"/>
    <col min="19" max="19" width="86.58203125" bestFit="1" customWidth="1"/>
  </cols>
  <sheetData>
    <row r="1" spans="1:19" ht="17.649999999999999" x14ac:dyDescent="0.5">
      <c r="B1" s="47" t="s">
        <v>75</v>
      </c>
    </row>
    <row r="2" spans="1:19" ht="13.15" x14ac:dyDescent="0.4">
      <c r="B2" s="48" t="s">
        <v>74</v>
      </c>
    </row>
    <row r="3" spans="1:19" x14ac:dyDescent="0.3">
      <c r="B3" s="41" t="s">
        <v>79</v>
      </c>
    </row>
    <row r="4" spans="1:19" ht="9.9499999999999993" customHeight="1" x14ac:dyDescent="0.3">
      <c r="A4" s="94" t="s">
        <v>99</v>
      </c>
      <c r="B4" s="41"/>
      <c r="C4" s="63" t="s">
        <v>95</v>
      </c>
      <c r="D4" s="136" t="s">
        <v>148</v>
      </c>
      <c r="E4" s="63" t="s">
        <v>96</v>
      </c>
      <c r="F4" s="63" t="s">
        <v>96</v>
      </c>
      <c r="G4" s="63" t="s">
        <v>96</v>
      </c>
      <c r="H4" s="63" t="s">
        <v>96</v>
      </c>
      <c r="I4" s="63" t="s">
        <v>96</v>
      </c>
    </row>
    <row r="5" spans="1:19" x14ac:dyDescent="0.3">
      <c r="B5" s="43" t="s">
        <v>50</v>
      </c>
      <c r="C5" s="44" t="str">
        <f>'Income Statement'!B5</f>
        <v>20X1</v>
      </c>
      <c r="D5" s="44" t="s">
        <v>88</v>
      </c>
      <c r="E5" s="44" t="s">
        <v>89</v>
      </c>
      <c r="F5" s="44" t="s">
        <v>90</v>
      </c>
      <c r="G5" s="44" t="s">
        <v>91</v>
      </c>
      <c r="H5" s="44" t="s">
        <v>92</v>
      </c>
      <c r="I5" s="44" t="s">
        <v>93</v>
      </c>
      <c r="K5" s="6"/>
      <c r="L5" s="6"/>
      <c r="M5" s="6"/>
      <c r="N5" s="6"/>
      <c r="O5" s="6"/>
      <c r="P5" s="6"/>
      <c r="Q5" s="6"/>
      <c r="R5" s="6"/>
      <c r="S5" s="44" t="s">
        <v>132</v>
      </c>
    </row>
    <row r="6" spans="1:19" ht="3" customHeight="1" x14ac:dyDescent="0.3">
      <c r="B6" s="16"/>
      <c r="C6" s="7"/>
      <c r="D6" s="68"/>
      <c r="K6" s="6"/>
      <c r="L6" s="6"/>
      <c r="M6" s="6"/>
      <c r="N6" s="6"/>
      <c r="O6" s="6"/>
      <c r="P6" s="6"/>
      <c r="Q6" s="6"/>
      <c r="R6" s="6"/>
      <c r="S6" s="6"/>
    </row>
    <row r="7" spans="1:19" x14ac:dyDescent="0.3">
      <c r="B7" s="4" t="s">
        <v>31</v>
      </c>
      <c r="C7" s="10">
        <f>'Income Statement'!B7</f>
        <v>74452</v>
      </c>
      <c r="D7" s="64">
        <f>'Income Statement'!C7</f>
        <v>83492</v>
      </c>
      <c r="E7" s="8">
        <f>D7*(1+E8)</f>
        <v>91841.200000000012</v>
      </c>
      <c r="F7" s="8">
        <f t="shared" ref="F7:I7" si="0">E7*(1+F8)</f>
        <v>101025.32000000002</v>
      </c>
      <c r="G7" s="8">
        <f t="shared" si="0"/>
        <v>111127.85200000003</v>
      </c>
      <c r="H7" s="8">
        <f t="shared" si="0"/>
        <v>122240.63720000004</v>
      </c>
      <c r="I7" s="8">
        <f t="shared" si="0"/>
        <v>134464.70092000006</v>
      </c>
    </row>
    <row r="8" spans="1:19" x14ac:dyDescent="0.3">
      <c r="B8" s="2" t="s">
        <v>0</v>
      </c>
      <c r="C8" s="14" t="s">
        <v>46</v>
      </c>
      <c r="D8" s="65">
        <f>D7/C7-1</f>
        <v>0.12142051254499542</v>
      </c>
      <c r="E8" s="95">
        <v>0.1</v>
      </c>
      <c r="F8" s="95">
        <v>0.1</v>
      </c>
      <c r="G8" s="95">
        <v>0.1</v>
      </c>
      <c r="H8" s="95">
        <v>0.1</v>
      </c>
      <c r="I8" s="95">
        <v>0.1</v>
      </c>
    </row>
    <row r="9" spans="1:19" ht="3" customHeight="1" x14ac:dyDescent="0.3">
      <c r="C9" s="13"/>
      <c r="D9" s="66"/>
    </row>
    <row r="10" spans="1:19" x14ac:dyDescent="0.3">
      <c r="B10" s="4" t="s">
        <v>34</v>
      </c>
      <c r="C10" s="10">
        <f>'Income Statement'!B10</f>
        <v>64440</v>
      </c>
      <c r="D10" s="64">
        <f>'Income Statement'!C10</f>
        <v>72524</v>
      </c>
      <c r="E10" s="8">
        <f>E7*E11</f>
        <v>79633.585805619732</v>
      </c>
      <c r="F10" s="8">
        <f t="shared" ref="F10:I10" si="1">F7*F11</f>
        <v>87596.944386181713</v>
      </c>
      <c r="G10" s="8">
        <f t="shared" si="1"/>
        <v>96356.638824799884</v>
      </c>
      <c r="H10" s="8">
        <f t="shared" si="1"/>
        <v>105992.30270727989</v>
      </c>
      <c r="I10" s="8">
        <f t="shared" si="1"/>
        <v>116591.53297800789</v>
      </c>
    </row>
    <row r="11" spans="1:19" x14ac:dyDescent="0.3">
      <c r="B11" s="2" t="s">
        <v>1</v>
      </c>
      <c r="C11" s="15">
        <f>C10/C7</f>
        <v>0.86552409606189218</v>
      </c>
      <c r="D11" s="65">
        <f>D10/D7</f>
        <v>0.86863412063431222</v>
      </c>
      <c r="E11" s="21">
        <f>AVERAGE($C$11:$D$11)</f>
        <v>0.8670791083481022</v>
      </c>
      <c r="F11" s="21">
        <f t="shared" ref="F11:I11" si="2">AVERAGE($C$11:$D$11)</f>
        <v>0.8670791083481022</v>
      </c>
      <c r="G11" s="21">
        <f t="shared" si="2"/>
        <v>0.8670791083481022</v>
      </c>
      <c r="H11" s="21">
        <f t="shared" si="2"/>
        <v>0.8670791083481022</v>
      </c>
      <c r="I11" s="21">
        <f t="shared" si="2"/>
        <v>0.8670791083481022</v>
      </c>
    </row>
    <row r="12" spans="1:19" ht="3" customHeight="1" x14ac:dyDescent="0.3">
      <c r="C12" s="13"/>
      <c r="D12" s="66"/>
    </row>
    <row r="13" spans="1:19" x14ac:dyDescent="0.3">
      <c r="B13" s="4" t="s">
        <v>2</v>
      </c>
      <c r="C13" s="10">
        <f>C7-C10</f>
        <v>10012</v>
      </c>
      <c r="D13" s="64">
        <f>D7-D10</f>
        <v>10968</v>
      </c>
      <c r="E13" s="10">
        <f>E7-E10</f>
        <v>12207.61419438028</v>
      </c>
      <c r="F13" s="10">
        <f t="shared" ref="F13:I13" si="3">F7-F10</f>
        <v>13428.375613818309</v>
      </c>
      <c r="G13" s="10">
        <f t="shared" si="3"/>
        <v>14771.213175200144</v>
      </c>
      <c r="H13" s="10">
        <f t="shared" si="3"/>
        <v>16248.334492720154</v>
      </c>
      <c r="I13" s="10">
        <f t="shared" si="3"/>
        <v>17873.167941992171</v>
      </c>
    </row>
    <row r="14" spans="1:19" x14ac:dyDescent="0.3">
      <c r="B14" s="2" t="s">
        <v>1</v>
      </c>
      <c r="C14" s="15">
        <f>C13/C7</f>
        <v>0.13447590393810777</v>
      </c>
      <c r="D14" s="65">
        <f>D13/D7</f>
        <v>0.13136587936568772</v>
      </c>
      <c r="E14" s="15">
        <f t="shared" ref="E14:I14" si="4">E13/E7</f>
        <v>0.13292089165189783</v>
      </c>
      <c r="F14" s="15">
        <f t="shared" si="4"/>
        <v>0.13292089165189783</v>
      </c>
      <c r="G14" s="15">
        <f t="shared" si="4"/>
        <v>0.13292089165189785</v>
      </c>
      <c r="H14" s="15">
        <f t="shared" si="4"/>
        <v>0.1329208916518978</v>
      </c>
      <c r="I14" s="15">
        <f t="shared" si="4"/>
        <v>0.1329208916518978</v>
      </c>
    </row>
    <row r="15" spans="1:19" ht="3" customHeight="1" x14ac:dyDescent="0.3">
      <c r="C15" s="13"/>
      <c r="D15" s="66"/>
    </row>
    <row r="16" spans="1:19" x14ac:dyDescent="0.3">
      <c r="B16" s="4" t="s">
        <v>81</v>
      </c>
      <c r="C16" s="10">
        <f>'Income Statement'!B16</f>
        <v>6389</v>
      </c>
      <c r="D16" s="64">
        <f>'Income Statement'!C16</f>
        <v>6545</v>
      </c>
      <c r="E16" s="10">
        <f>E7*E17</f>
        <v>7540.3656100574881</v>
      </c>
      <c r="F16" s="10">
        <f t="shared" ref="F16:I16" si="5">F7*F17</f>
        <v>8294.4021710632369</v>
      </c>
      <c r="G16" s="10">
        <f t="shared" si="5"/>
        <v>9123.8423881695617</v>
      </c>
      <c r="H16" s="10">
        <f t="shared" si="5"/>
        <v>10036.226626986519</v>
      </c>
      <c r="I16" s="10">
        <f t="shared" si="5"/>
        <v>11039.849289685171</v>
      </c>
    </row>
    <row r="17" spans="1:19" x14ac:dyDescent="0.3">
      <c r="B17" s="2" t="s">
        <v>1</v>
      </c>
      <c r="C17" s="15">
        <f>C16/C7</f>
        <v>8.5813678611722996E-2</v>
      </c>
      <c r="D17" s="65">
        <f>D16/D7</f>
        <v>7.8390744023379491E-2</v>
      </c>
      <c r="E17" s="21">
        <f>AVERAGE($C$17:$D$17)</f>
        <v>8.2102211317551244E-2</v>
      </c>
      <c r="F17" s="21">
        <f t="shared" ref="F17:I17" si="6">AVERAGE($C$17:$D$17)</f>
        <v>8.2102211317551244E-2</v>
      </c>
      <c r="G17" s="21">
        <f t="shared" si="6"/>
        <v>8.2102211317551244E-2</v>
      </c>
      <c r="H17" s="21">
        <f t="shared" si="6"/>
        <v>8.2102211317551244E-2</v>
      </c>
      <c r="I17" s="21">
        <f t="shared" si="6"/>
        <v>8.2102211317551244E-2</v>
      </c>
    </row>
    <row r="18" spans="1:19" ht="3" customHeight="1" x14ac:dyDescent="0.3">
      <c r="C18" s="13"/>
      <c r="D18" s="66"/>
    </row>
    <row r="19" spans="1:19" x14ac:dyDescent="0.3">
      <c r="A19" s="94" t="s">
        <v>99</v>
      </c>
      <c r="B19" s="108" t="s">
        <v>111</v>
      </c>
      <c r="C19" s="10">
        <f>C13-C16</f>
        <v>3623</v>
      </c>
      <c r="D19" s="64">
        <f>D13-D16</f>
        <v>4423</v>
      </c>
      <c r="E19" s="10">
        <f t="shared" ref="E19:I19" si="7">E13-E16</f>
        <v>4667.2485843227914</v>
      </c>
      <c r="F19" s="10">
        <f t="shared" si="7"/>
        <v>5133.973442755072</v>
      </c>
      <c r="G19" s="10">
        <f t="shared" si="7"/>
        <v>5647.3707870305825</v>
      </c>
      <c r="H19" s="10">
        <f t="shared" si="7"/>
        <v>6212.1078657336348</v>
      </c>
      <c r="I19" s="10">
        <f t="shared" si="7"/>
        <v>6833.3186523069999</v>
      </c>
    </row>
    <row r="20" spans="1:19" ht="3" customHeight="1" x14ac:dyDescent="0.3">
      <c r="B20" s="4"/>
      <c r="C20" s="10"/>
      <c r="D20" s="64"/>
      <c r="E20" s="10"/>
      <c r="F20" s="10"/>
      <c r="G20" s="10"/>
      <c r="H20" s="10"/>
      <c r="I20" s="10"/>
    </row>
    <row r="21" spans="1:19" x14ac:dyDescent="0.3">
      <c r="A21" s="94" t="s">
        <v>99</v>
      </c>
      <c r="B21" s="109" t="s">
        <v>112</v>
      </c>
      <c r="C21" s="106">
        <v>0</v>
      </c>
      <c r="D21" s="107">
        <v>0</v>
      </c>
      <c r="E21" s="106">
        <f>E151</f>
        <v>20</v>
      </c>
      <c r="F21" s="106">
        <f t="shared" ref="F21:I21" si="8">F151</f>
        <v>20</v>
      </c>
      <c r="G21" s="106">
        <f t="shared" si="8"/>
        <v>20</v>
      </c>
      <c r="H21" s="106">
        <f t="shared" si="8"/>
        <v>20</v>
      </c>
      <c r="I21" s="106">
        <f t="shared" si="8"/>
        <v>20</v>
      </c>
      <c r="S21" t="s">
        <v>141</v>
      </c>
    </row>
    <row r="22" spans="1:19" ht="3" customHeight="1" x14ac:dyDescent="0.3">
      <c r="C22" s="13"/>
      <c r="D22" s="66"/>
    </row>
    <row r="23" spans="1:19" ht="10.25" customHeight="1" x14ac:dyDescent="0.3">
      <c r="A23" s="94" t="s">
        <v>99</v>
      </c>
      <c r="B23" s="108" t="s">
        <v>32</v>
      </c>
      <c r="C23" s="106">
        <f>C19-C21</f>
        <v>3623</v>
      </c>
      <c r="D23" s="107">
        <f t="shared" ref="D23:I23" si="9">D19-D21</f>
        <v>4423</v>
      </c>
      <c r="E23" s="106">
        <f t="shared" si="9"/>
        <v>4647.2485843227914</v>
      </c>
      <c r="F23" s="106">
        <f t="shared" si="9"/>
        <v>5113.973442755072</v>
      </c>
      <c r="G23" s="106">
        <f t="shared" si="9"/>
        <v>5627.3707870305825</v>
      </c>
      <c r="H23" s="106">
        <f t="shared" si="9"/>
        <v>6192.1078657336348</v>
      </c>
      <c r="I23" s="106">
        <f t="shared" si="9"/>
        <v>6813.3186523069999</v>
      </c>
      <c r="S23" t="s">
        <v>142</v>
      </c>
    </row>
    <row r="24" spans="1:19" ht="3" customHeight="1" x14ac:dyDescent="0.3">
      <c r="C24" s="13"/>
      <c r="D24" s="66"/>
    </row>
    <row r="25" spans="1:19" x14ac:dyDescent="0.3">
      <c r="B25" s="4" t="s">
        <v>3</v>
      </c>
      <c r="C25" s="10">
        <f>'Income Statement'!B21</f>
        <v>518</v>
      </c>
      <c r="D25" s="64">
        <f>'Income Statement'!C21</f>
        <v>474.18170266836086</v>
      </c>
      <c r="E25" s="8">
        <f ca="1">E144</f>
        <v>409.92019518473501</v>
      </c>
      <c r="F25" s="8">
        <f t="shared" ref="F25:I25" ca="1" si="10">F144</f>
        <v>295.53849251637411</v>
      </c>
      <c r="G25" s="8">
        <f t="shared" ca="1" si="10"/>
        <v>200</v>
      </c>
      <c r="H25" s="8">
        <f t="shared" ca="1" si="10"/>
        <v>120</v>
      </c>
      <c r="I25" s="8">
        <f t="shared" ca="1" si="10"/>
        <v>40</v>
      </c>
      <c r="S25" t="s">
        <v>143</v>
      </c>
    </row>
    <row r="26" spans="1:19" ht="3" customHeight="1" x14ac:dyDescent="0.3">
      <c r="C26" s="13"/>
      <c r="D26" s="66"/>
    </row>
    <row r="27" spans="1:19" x14ac:dyDescent="0.3">
      <c r="A27" s="94" t="s">
        <v>99</v>
      </c>
      <c r="B27" s="4" t="s">
        <v>4</v>
      </c>
      <c r="C27" s="106">
        <f>C23-C25</f>
        <v>3105</v>
      </c>
      <c r="D27" s="107">
        <f t="shared" ref="D27:I27" si="11">D23-D25</f>
        <v>3948.8182973316393</v>
      </c>
      <c r="E27" s="106">
        <f t="shared" ca="1" si="11"/>
        <v>4237.3283891380561</v>
      </c>
      <c r="F27" s="106">
        <f t="shared" ca="1" si="11"/>
        <v>4818.4349502386976</v>
      </c>
      <c r="G27" s="106">
        <f t="shared" ca="1" si="11"/>
        <v>5427.3707870305825</v>
      </c>
      <c r="H27" s="106">
        <f t="shared" ca="1" si="11"/>
        <v>6072.1078657336348</v>
      </c>
      <c r="I27" s="106">
        <f t="shared" ca="1" si="11"/>
        <v>6773.3186523069999</v>
      </c>
    </row>
    <row r="28" spans="1:19" ht="3" customHeight="1" x14ac:dyDescent="0.3">
      <c r="C28" s="13"/>
      <c r="D28" s="66"/>
    </row>
    <row r="29" spans="1:19" x14ac:dyDescent="0.3">
      <c r="B29" t="s">
        <v>5</v>
      </c>
      <c r="C29" s="10">
        <f>'Income Statement'!B25</f>
        <v>1086.75</v>
      </c>
      <c r="D29" s="64">
        <f>'Income Statement'!C25</f>
        <v>1382.0864040660738</v>
      </c>
      <c r="E29" s="10">
        <f ca="1">E27*E30</f>
        <v>1483.0649361983196</v>
      </c>
      <c r="F29" s="10">
        <f t="shared" ref="F29:I29" ca="1" si="12">F27*F30</f>
        <v>1686.4522325835442</v>
      </c>
      <c r="G29" s="10">
        <f t="shared" ca="1" si="12"/>
        <v>1899.5797754607038</v>
      </c>
      <c r="H29" s="10">
        <f t="shared" ca="1" si="12"/>
        <v>2125.237753006772</v>
      </c>
      <c r="I29" s="10">
        <f t="shared" ca="1" si="12"/>
        <v>2370.6615283074498</v>
      </c>
    </row>
    <row r="30" spans="1:19" x14ac:dyDescent="0.3">
      <c r="B30" t="s">
        <v>6</v>
      </c>
      <c r="C30" s="14" t="s">
        <v>47</v>
      </c>
      <c r="D30" s="67" t="s">
        <v>47</v>
      </c>
      <c r="E30" s="95">
        <v>0.35</v>
      </c>
      <c r="F30" s="95">
        <v>0.35</v>
      </c>
      <c r="G30" s="95">
        <v>0.35</v>
      </c>
      <c r="H30" s="95">
        <v>0.35</v>
      </c>
      <c r="I30" s="95">
        <v>0.35</v>
      </c>
    </row>
    <row r="31" spans="1:19" ht="3" customHeight="1" x14ac:dyDescent="0.3">
      <c r="C31" s="13"/>
      <c r="D31" s="66"/>
    </row>
    <row r="32" spans="1:19" x14ac:dyDescent="0.3">
      <c r="B32" s="4" t="s">
        <v>7</v>
      </c>
      <c r="C32" s="10">
        <f>C27-C29</f>
        <v>2018.25</v>
      </c>
      <c r="D32" s="64">
        <f>D27-D29</f>
        <v>2566.7318932655653</v>
      </c>
      <c r="E32" s="10">
        <f ca="1">E27-E29</f>
        <v>2754.2634529397365</v>
      </c>
      <c r="F32" s="10">
        <f t="shared" ref="F32:I32" ca="1" si="13">F27-F29</f>
        <v>3131.9827176551535</v>
      </c>
      <c r="G32" s="10">
        <f t="shared" ca="1" si="13"/>
        <v>3527.7910115698787</v>
      </c>
      <c r="H32" s="10">
        <f t="shared" ca="1" si="13"/>
        <v>3946.8701127268628</v>
      </c>
      <c r="I32" s="10">
        <f t="shared" ca="1" si="13"/>
        <v>4402.6571239995501</v>
      </c>
    </row>
    <row r="33" spans="1:17" ht="3" customHeight="1" x14ac:dyDescent="0.3">
      <c r="C33" s="13"/>
      <c r="D33" s="66"/>
    </row>
    <row r="34" spans="1:17" ht="11.25" customHeight="1" x14ac:dyDescent="0.3">
      <c r="B34" s="74" t="s">
        <v>32</v>
      </c>
      <c r="C34" s="75">
        <f>C19</f>
        <v>3623</v>
      </c>
      <c r="D34" s="76">
        <f t="shared" ref="D34:I34" si="14">D19</f>
        <v>4423</v>
      </c>
      <c r="E34" s="77">
        <f t="shared" si="14"/>
        <v>4667.2485843227914</v>
      </c>
      <c r="F34" s="77">
        <f t="shared" si="14"/>
        <v>5133.973442755072</v>
      </c>
      <c r="G34" s="77">
        <f t="shared" si="14"/>
        <v>5647.3707870305825</v>
      </c>
      <c r="H34" s="77">
        <f t="shared" si="14"/>
        <v>6212.1078657336348</v>
      </c>
      <c r="I34" s="77">
        <f t="shared" si="14"/>
        <v>6833.3186523069999</v>
      </c>
    </row>
    <row r="35" spans="1:17" x14ac:dyDescent="0.3">
      <c r="B35" s="74" t="s">
        <v>72</v>
      </c>
      <c r="C35" s="75">
        <f>'Income Statement'!B31</f>
        <v>2648</v>
      </c>
      <c r="D35" s="76">
        <f>'Income Statement'!C31</f>
        <v>2981</v>
      </c>
      <c r="E35" s="77">
        <f>E161</f>
        <v>3272.7868344705316</v>
      </c>
      <c r="F35" s="77">
        <f t="shared" ref="F35:I35" si="15">F161</f>
        <v>3600.0655179175851</v>
      </c>
      <c r="G35" s="77">
        <f t="shared" si="15"/>
        <v>3960.0720697093434</v>
      </c>
      <c r="H35" s="77">
        <f t="shared" si="15"/>
        <v>4356.0792766802788</v>
      </c>
      <c r="I35" s="77">
        <f t="shared" si="15"/>
        <v>4791.6872043483063</v>
      </c>
    </row>
    <row r="36" spans="1:17" x14ac:dyDescent="0.3">
      <c r="B36" s="74" t="s">
        <v>73</v>
      </c>
      <c r="C36" s="75">
        <f>'Income Statement'!B32</f>
        <v>0</v>
      </c>
      <c r="D36" s="76">
        <f>'Income Statement'!C32</f>
        <v>0</v>
      </c>
      <c r="E36" s="77">
        <f>D36</f>
        <v>0</v>
      </c>
      <c r="F36" s="77">
        <f t="shared" ref="F36:I36" si="16">E36</f>
        <v>0</v>
      </c>
      <c r="G36" s="77">
        <f t="shared" si="16"/>
        <v>0</v>
      </c>
      <c r="H36" s="77">
        <f t="shared" si="16"/>
        <v>0</v>
      </c>
      <c r="I36" s="77">
        <f t="shared" si="16"/>
        <v>0</v>
      </c>
    </row>
    <row r="37" spans="1:17" x14ac:dyDescent="0.3">
      <c r="B37" s="78" t="s">
        <v>8</v>
      </c>
      <c r="C37" s="79">
        <f>SUM(C34:C36)</f>
        <v>6271</v>
      </c>
      <c r="D37" s="80">
        <f t="shared" ref="D37:I37" si="17">SUM(D34:D36)</f>
        <v>7404</v>
      </c>
      <c r="E37" s="79">
        <f t="shared" si="17"/>
        <v>7940.0354187933226</v>
      </c>
      <c r="F37" s="79">
        <f t="shared" si="17"/>
        <v>8734.0389606726567</v>
      </c>
      <c r="G37" s="79">
        <f t="shared" si="17"/>
        <v>9607.4428567399264</v>
      </c>
      <c r="H37" s="79">
        <f t="shared" si="17"/>
        <v>10568.187142413914</v>
      </c>
      <c r="I37" s="79">
        <f t="shared" si="17"/>
        <v>11625.005856655305</v>
      </c>
      <c r="L37" s="89"/>
      <c r="M37" s="118" t="s">
        <v>126</v>
      </c>
      <c r="N37" s="119"/>
      <c r="O37" s="119"/>
    </row>
    <row r="38" spans="1:17" ht="10.25" customHeight="1" x14ac:dyDescent="0.3">
      <c r="D38" s="69"/>
      <c r="K38" s="89" t="s">
        <v>122</v>
      </c>
      <c r="L38" s="89"/>
      <c r="M38" s="120" t="s">
        <v>60</v>
      </c>
      <c r="N38" s="121" t="s">
        <v>124</v>
      </c>
      <c r="O38" s="122" t="s">
        <v>125</v>
      </c>
      <c r="Q38" s="89" t="s">
        <v>123</v>
      </c>
    </row>
    <row r="39" spans="1:17" x14ac:dyDescent="0.3">
      <c r="B39" s="43" t="s">
        <v>51</v>
      </c>
      <c r="C39" s="44" t="str">
        <f>C$5</f>
        <v>20X1</v>
      </c>
      <c r="D39" s="44" t="str">
        <f t="shared" ref="D39:I39" si="18">D$5</f>
        <v>20X2</v>
      </c>
      <c r="E39" s="44" t="str">
        <f t="shared" si="18"/>
        <v>20X3</v>
      </c>
      <c r="F39" s="44" t="str">
        <f t="shared" si="18"/>
        <v>20X4</v>
      </c>
      <c r="G39" s="44" t="str">
        <f t="shared" si="18"/>
        <v>20X5</v>
      </c>
      <c r="H39" s="44" t="str">
        <f t="shared" si="18"/>
        <v>20X6</v>
      </c>
      <c r="I39" s="44" t="str">
        <f t="shared" si="18"/>
        <v>20X7</v>
      </c>
      <c r="K39" s="44" t="s">
        <v>88</v>
      </c>
      <c r="L39" s="44"/>
      <c r="M39" s="44"/>
      <c r="N39" s="44"/>
      <c r="O39" s="44"/>
      <c r="P39" s="44"/>
      <c r="Q39" s="44" t="s">
        <v>88</v>
      </c>
    </row>
    <row r="40" spans="1:17" ht="3" customHeight="1" x14ac:dyDescent="0.3">
      <c r="D40" s="69"/>
    </row>
    <row r="41" spans="1:17" x14ac:dyDescent="0.3">
      <c r="B41" s="5" t="s">
        <v>9</v>
      </c>
      <c r="C41" s="12"/>
      <c r="D41" s="70"/>
    </row>
    <row r="42" spans="1:17" x14ac:dyDescent="0.3">
      <c r="B42" s="20" t="s">
        <v>10</v>
      </c>
      <c r="C42" s="11">
        <f>'Balance Sheet'!B10</f>
        <v>1773</v>
      </c>
      <c r="D42" s="71">
        <f>Q42</f>
        <v>1900</v>
      </c>
      <c r="E42" s="9">
        <f ca="1">E106</f>
        <v>2000</v>
      </c>
      <c r="F42" s="9">
        <f ca="1">F106</f>
        <v>2271.5763467846919</v>
      </c>
      <c r="G42" s="9">
        <f ca="1">G106</f>
        <v>3334.6140211175261</v>
      </c>
      <c r="H42" s="9">
        <f ca="1">H106</f>
        <v>4618.2554628836388</v>
      </c>
      <c r="I42" s="9">
        <f ca="1">I106</f>
        <v>6189.3610488263639</v>
      </c>
      <c r="K42" s="9">
        <f>'Balance Sheet'!C10</f>
        <v>2000</v>
      </c>
      <c r="M42" s="9">
        <f>M61</f>
        <v>5000</v>
      </c>
      <c r="N42" s="9">
        <f>SUM(N56,N60)</f>
        <v>-5000</v>
      </c>
      <c r="O42" s="9">
        <f>O61</f>
        <v>-100</v>
      </c>
      <c r="Q42" s="9">
        <f>SUM(K42:O42)</f>
        <v>1900</v>
      </c>
    </row>
    <row r="43" spans="1:17" x14ac:dyDescent="0.3">
      <c r="B43" s="20" t="s">
        <v>11</v>
      </c>
      <c r="C43" s="11">
        <f>'Balance Sheet'!B11</f>
        <v>7750</v>
      </c>
      <c r="D43" s="71">
        <f t="shared" ref="D43:D45" si="19">Q43</f>
        <v>8852</v>
      </c>
      <c r="E43" s="11">
        <f>E7/365*E74</f>
        <v>9648.654934723043</v>
      </c>
      <c r="F43" s="11">
        <f>F7/365*F74</f>
        <v>10613.520428195348</v>
      </c>
      <c r="G43" s="11">
        <f>G7/365*G74</f>
        <v>11674.872471014884</v>
      </c>
      <c r="H43" s="11">
        <f>H7/365*H74</f>
        <v>12842.359718116375</v>
      </c>
      <c r="I43" s="11">
        <f>I7/365*I74</f>
        <v>14126.595689928014</v>
      </c>
      <c r="K43" s="9">
        <f>'Balance Sheet'!C11</f>
        <v>8852</v>
      </c>
      <c r="Q43" s="9">
        <f t="shared" ref="Q43:Q45" si="20">SUM(K43:O43)</f>
        <v>8852</v>
      </c>
    </row>
    <row r="44" spans="1:17" x14ac:dyDescent="0.3">
      <c r="B44" s="20" t="s">
        <v>12</v>
      </c>
      <c r="C44" s="11">
        <f>'Balance Sheet'!B12</f>
        <v>4800</v>
      </c>
      <c r="D44" s="71">
        <f t="shared" si="19"/>
        <v>5700</v>
      </c>
      <c r="E44" s="11">
        <f>E10/365*E75</f>
        <v>6095.2569001378552</v>
      </c>
      <c r="F44" s="11">
        <f>F10/365*F75</f>
        <v>6704.7825901516408</v>
      </c>
      <c r="G44" s="11">
        <f>G10/365*G75</f>
        <v>7375.2608491668052</v>
      </c>
      <c r="H44" s="11">
        <f>H10/365*H75</f>
        <v>8112.7869340834859</v>
      </c>
      <c r="I44" s="11">
        <f>I10/365*I75</f>
        <v>8924.0656274918365</v>
      </c>
      <c r="K44" s="9">
        <f>'Balance Sheet'!C12</f>
        <v>5700</v>
      </c>
      <c r="Q44" s="9">
        <f t="shared" si="20"/>
        <v>5700</v>
      </c>
    </row>
    <row r="45" spans="1:17" x14ac:dyDescent="0.3">
      <c r="B45" s="31" t="s">
        <v>38</v>
      </c>
      <c r="C45" s="11">
        <f>'Balance Sheet'!B13</f>
        <v>456</v>
      </c>
      <c r="D45" s="71">
        <f t="shared" si="19"/>
        <v>1849</v>
      </c>
      <c r="E45" s="9">
        <f>D45</f>
        <v>1849</v>
      </c>
      <c r="F45" s="9">
        <f t="shared" ref="F45:I45" si="21">E45</f>
        <v>1849</v>
      </c>
      <c r="G45" s="9">
        <f t="shared" si="21"/>
        <v>1849</v>
      </c>
      <c r="H45" s="9">
        <f t="shared" si="21"/>
        <v>1849</v>
      </c>
      <c r="I45" s="9">
        <f t="shared" si="21"/>
        <v>1849</v>
      </c>
      <c r="K45" s="9">
        <f>'Balance Sheet'!C13</f>
        <v>1849</v>
      </c>
      <c r="Q45" s="9">
        <f t="shared" si="20"/>
        <v>1849</v>
      </c>
    </row>
    <row r="46" spans="1:17" x14ac:dyDescent="0.3">
      <c r="B46" s="18" t="s">
        <v>13</v>
      </c>
      <c r="C46" s="17">
        <f>SUM(C42:C45)</f>
        <v>14779</v>
      </c>
      <c r="D46" s="73">
        <f>SUM(D42:D45)</f>
        <v>18301</v>
      </c>
      <c r="E46" s="17">
        <f ca="1">SUM(E42:E45)</f>
        <v>19592.911834860897</v>
      </c>
      <c r="F46" s="17">
        <f t="shared" ref="F46:K46" ca="1" si="22">SUM(F42:F45)</f>
        <v>21438.879365131681</v>
      </c>
      <c r="G46" s="17">
        <f t="shared" ca="1" si="22"/>
        <v>24233.747341299215</v>
      </c>
      <c r="H46" s="17">
        <f t="shared" ca="1" si="22"/>
        <v>27422.402115083503</v>
      </c>
      <c r="I46" s="17">
        <f t="shared" ca="1" si="22"/>
        <v>31089.022366246216</v>
      </c>
      <c r="K46" s="17">
        <f t="shared" si="22"/>
        <v>18401</v>
      </c>
      <c r="Q46" s="17">
        <f t="shared" ref="Q46" si="23">SUM(Q42:Q45)</f>
        <v>18301</v>
      </c>
    </row>
    <row r="47" spans="1:17" ht="3" customHeight="1" x14ac:dyDescent="0.3">
      <c r="B47" s="1"/>
      <c r="C47" s="12"/>
      <c r="D47" s="70"/>
      <c r="K47" s="9"/>
    </row>
    <row r="48" spans="1:17" x14ac:dyDescent="0.3">
      <c r="A48" s="94" t="s">
        <v>99</v>
      </c>
      <c r="B48" s="114" t="s">
        <v>36</v>
      </c>
      <c r="C48" s="12"/>
      <c r="D48" s="70"/>
      <c r="K48" s="9"/>
    </row>
    <row r="49" spans="1:19" x14ac:dyDescent="0.3">
      <c r="B49" s="20" t="s">
        <v>49</v>
      </c>
      <c r="C49" s="11">
        <f>'Balance Sheet'!B17</f>
        <v>10913</v>
      </c>
      <c r="D49" s="71">
        <f>Q49</f>
        <v>10932</v>
      </c>
      <c r="E49" s="9">
        <f>E164</f>
        <v>11159.213165529469</v>
      </c>
      <c r="F49" s="9">
        <f t="shared" ref="F49:I49" si="24">F164</f>
        <v>11559.147647611884</v>
      </c>
      <c r="G49" s="9">
        <f t="shared" si="24"/>
        <v>12099.07557790254</v>
      </c>
      <c r="H49" s="9">
        <f t="shared" si="24"/>
        <v>12742.996301222263</v>
      </c>
      <c r="I49" s="9">
        <f t="shared" si="24"/>
        <v>13451.30909687396</v>
      </c>
      <c r="K49" s="9">
        <f>'Balance Sheet'!C17</f>
        <v>10932</v>
      </c>
      <c r="Q49" s="9">
        <f t="shared" ref="Q49" si="25">SUM(K49:O49)</f>
        <v>10932</v>
      </c>
      <c r="S49" t="s">
        <v>140</v>
      </c>
    </row>
    <row r="50" spans="1:19" ht="3" customHeight="1" x14ac:dyDescent="0.3">
      <c r="C50" s="12"/>
      <c r="D50" s="70"/>
      <c r="K50" s="9"/>
    </row>
    <row r="51" spans="1:19" x14ac:dyDescent="0.3">
      <c r="A51" s="94" t="s">
        <v>99</v>
      </c>
      <c r="B51" s="19" t="s">
        <v>14</v>
      </c>
      <c r="C51" s="17">
        <f t="shared" ref="C51:I51" si="26">C46+SUM(C49:C49)</f>
        <v>25692</v>
      </c>
      <c r="D51" s="73">
        <f t="shared" si="26"/>
        <v>29233</v>
      </c>
      <c r="E51" s="17">
        <f t="shared" ca="1" si="26"/>
        <v>30752.125000390366</v>
      </c>
      <c r="F51" s="17">
        <f t="shared" ca="1" si="26"/>
        <v>32998.027012743565</v>
      </c>
      <c r="G51" s="17">
        <f t="shared" ca="1" si="26"/>
        <v>36332.822919201753</v>
      </c>
      <c r="H51" s="17">
        <f t="shared" ca="1" si="26"/>
        <v>40165.398416305768</v>
      </c>
      <c r="I51" s="17">
        <f t="shared" ca="1" si="26"/>
        <v>44540.331463120179</v>
      </c>
      <c r="K51" s="17">
        <f>K46+SUM(K49:K49)</f>
        <v>29333</v>
      </c>
      <c r="Q51" s="17">
        <f>Q46+SUM(Q49:Q49)</f>
        <v>29233</v>
      </c>
    </row>
    <row r="52" spans="1:19" ht="3" customHeight="1" x14ac:dyDescent="0.3">
      <c r="C52" s="12"/>
      <c r="D52" s="70"/>
      <c r="K52" s="9"/>
    </row>
    <row r="53" spans="1:19" x14ac:dyDescent="0.3">
      <c r="B53" s="5" t="s">
        <v>16</v>
      </c>
      <c r="C53" s="12"/>
      <c r="D53" s="70"/>
      <c r="K53" s="9"/>
    </row>
    <row r="54" spans="1:19" x14ac:dyDescent="0.3">
      <c r="B54" s="20" t="s">
        <v>33</v>
      </c>
      <c r="C54" s="11">
        <f>'Balance Sheet'!B24</f>
        <v>5665</v>
      </c>
      <c r="D54" s="71">
        <f>Q54</f>
        <v>6656</v>
      </c>
      <c r="E54" s="11">
        <f>E10/365*E76</f>
        <v>7154.5899535301005</v>
      </c>
      <c r="F54" s="11">
        <f>F10/365*F76</f>
        <v>7870.0489488831099</v>
      </c>
      <c r="G54" s="11">
        <f>G10/365*G76</f>
        <v>8657.0538437714222</v>
      </c>
      <c r="H54" s="11">
        <f>H10/365*H76</f>
        <v>9522.7592281485649</v>
      </c>
      <c r="I54" s="11">
        <f>I10/365*I76</f>
        <v>10475.035150963424</v>
      </c>
      <c r="K54" s="9">
        <f>'Balance Sheet'!C24</f>
        <v>6656</v>
      </c>
      <c r="Q54" s="9">
        <f t="shared" ref="Q54:Q56" si="27">SUM(K54:O54)</f>
        <v>6656</v>
      </c>
    </row>
    <row r="55" spans="1:19" x14ac:dyDescent="0.3">
      <c r="B55" s="20" t="s">
        <v>48</v>
      </c>
      <c r="C55" s="11">
        <f>'Balance Sheet'!B25</f>
        <v>792</v>
      </c>
      <c r="D55" s="71">
        <f>Q55</f>
        <v>1375.2681067344347</v>
      </c>
      <c r="E55" s="9">
        <f ca="1">E121</f>
        <v>621.53970065496469</v>
      </c>
      <c r="F55" s="9">
        <f ca="1">F121</f>
        <v>0</v>
      </c>
      <c r="G55" s="9">
        <f ca="1">G121</f>
        <v>0</v>
      </c>
      <c r="H55" s="9">
        <f ca="1">H121</f>
        <v>0</v>
      </c>
      <c r="I55" s="9">
        <f ca="1">I121</f>
        <v>0</v>
      </c>
      <c r="K55" s="9">
        <f>'Balance Sheet'!C25</f>
        <v>1375.2681067344347</v>
      </c>
      <c r="Q55" s="9">
        <f t="shared" si="27"/>
        <v>1375.2681067344347</v>
      </c>
    </row>
    <row r="56" spans="1:19" x14ac:dyDescent="0.3">
      <c r="B56" s="31" t="s">
        <v>39</v>
      </c>
      <c r="C56" s="11">
        <f>'Balance Sheet'!B26</f>
        <v>500</v>
      </c>
      <c r="D56" s="71">
        <f>Q56</f>
        <v>0</v>
      </c>
      <c r="E56" s="137">
        <v>0</v>
      </c>
      <c r="F56" s="137">
        <v>0</v>
      </c>
      <c r="G56" s="137">
        <v>0</v>
      </c>
      <c r="H56" s="137">
        <v>0</v>
      </c>
      <c r="I56" s="137">
        <v>0</v>
      </c>
      <c r="K56" s="9">
        <f>'Balance Sheet'!C26</f>
        <v>500</v>
      </c>
      <c r="N56" s="9">
        <f>-K56</f>
        <v>-500</v>
      </c>
      <c r="Q56" s="9">
        <f t="shared" si="27"/>
        <v>0</v>
      </c>
      <c r="S56" t="s">
        <v>144</v>
      </c>
    </row>
    <row r="57" spans="1:19" x14ac:dyDescent="0.3">
      <c r="B57" s="18" t="s">
        <v>35</v>
      </c>
      <c r="C57" s="17">
        <f>SUM(C54:C56)</f>
        <v>6957</v>
      </c>
      <c r="D57" s="73">
        <f>SUM(D54:D56)</f>
        <v>8031.2681067344347</v>
      </c>
      <c r="E57" s="17">
        <f t="shared" ref="E57:K57" ca="1" si="28">SUM(E54:E56)</f>
        <v>7776.1296541850652</v>
      </c>
      <c r="F57" s="17">
        <f t="shared" ca="1" si="28"/>
        <v>7870.0489488831099</v>
      </c>
      <c r="G57" s="17">
        <f t="shared" ca="1" si="28"/>
        <v>8657.0538437714222</v>
      </c>
      <c r="H57" s="17">
        <f t="shared" ca="1" si="28"/>
        <v>9522.7592281485649</v>
      </c>
      <c r="I57" s="17">
        <f t="shared" ca="1" si="28"/>
        <v>10475.035150963424</v>
      </c>
      <c r="K57" s="17">
        <f t="shared" si="28"/>
        <v>8531.2681067344347</v>
      </c>
      <c r="Q57" s="17">
        <f t="shared" ref="Q57" si="29">SUM(Q54:Q56)</f>
        <v>8031.2681067344347</v>
      </c>
    </row>
    <row r="58" spans="1:19" ht="3" customHeight="1" x14ac:dyDescent="0.3">
      <c r="B58" s="1"/>
      <c r="C58" s="12"/>
      <c r="D58" s="70"/>
      <c r="K58" s="9"/>
    </row>
    <row r="59" spans="1:19" x14ac:dyDescent="0.3">
      <c r="B59" s="5" t="s">
        <v>17</v>
      </c>
      <c r="C59" s="12"/>
      <c r="D59" s="70"/>
      <c r="K59" s="9"/>
    </row>
    <row r="60" spans="1:19" x14ac:dyDescent="0.3">
      <c r="B60" s="20" t="s">
        <v>40</v>
      </c>
      <c r="C60" s="11">
        <f>'Balance Sheet'!B30</f>
        <v>5000</v>
      </c>
      <c r="D60" s="71">
        <f>Q60</f>
        <v>0</v>
      </c>
      <c r="E60" s="9">
        <f>E128</f>
        <v>0</v>
      </c>
      <c r="F60" s="9">
        <f t="shared" ref="F60:I60" si="30">F128</f>
        <v>0</v>
      </c>
      <c r="G60" s="9">
        <f t="shared" si="30"/>
        <v>0</v>
      </c>
      <c r="H60" s="9">
        <f t="shared" si="30"/>
        <v>0</v>
      </c>
      <c r="I60" s="9">
        <f t="shared" si="30"/>
        <v>0</v>
      </c>
      <c r="K60" s="9">
        <v>4500</v>
      </c>
      <c r="N60" s="9">
        <f>-K60</f>
        <v>-4500</v>
      </c>
      <c r="Q60" s="9">
        <f t="shared" ref="Q60:Q61" si="31">SUM(K60:O60)</f>
        <v>0</v>
      </c>
    </row>
    <row r="61" spans="1:19" x14ac:dyDescent="0.3">
      <c r="B61" s="20" t="s">
        <v>101</v>
      </c>
      <c r="C61" s="128">
        <v>0</v>
      </c>
      <c r="D61" s="71">
        <f>Q61</f>
        <v>4900</v>
      </c>
      <c r="E61" s="9">
        <f>E148</f>
        <v>3920</v>
      </c>
      <c r="F61" s="9">
        <f t="shared" ref="F61:I61" si="32">F148</f>
        <v>2940</v>
      </c>
      <c r="G61" s="9">
        <f t="shared" si="32"/>
        <v>1960</v>
      </c>
      <c r="H61" s="9">
        <f t="shared" si="32"/>
        <v>980</v>
      </c>
      <c r="I61" s="9">
        <f t="shared" si="32"/>
        <v>0</v>
      </c>
      <c r="K61" s="128">
        <v>0</v>
      </c>
      <c r="M61" s="9">
        <v>5000</v>
      </c>
      <c r="O61" s="9">
        <f>-C153</f>
        <v>-100</v>
      </c>
      <c r="Q61" s="9">
        <f t="shared" si="31"/>
        <v>4900</v>
      </c>
    </row>
    <row r="62" spans="1:19" ht="3" customHeight="1" x14ac:dyDescent="0.3">
      <c r="B62" s="1"/>
      <c r="C62" s="12"/>
      <c r="D62" s="70"/>
      <c r="K62" s="9"/>
    </row>
    <row r="63" spans="1:19" x14ac:dyDescent="0.3">
      <c r="B63" s="19" t="s">
        <v>18</v>
      </c>
      <c r="C63" s="17">
        <f>C57+C60+C61</f>
        <v>11957</v>
      </c>
      <c r="D63" s="73">
        <f t="shared" ref="D63:K63" si="33">D57+D60+D61</f>
        <v>12931.268106734435</v>
      </c>
      <c r="E63" s="17">
        <f t="shared" ca="1" si="33"/>
        <v>11696.129654185064</v>
      </c>
      <c r="F63" s="17">
        <f t="shared" ca="1" si="33"/>
        <v>10810.04894888311</v>
      </c>
      <c r="G63" s="17">
        <f ca="1">G57+G60+G61</f>
        <v>10617.053843771422</v>
      </c>
      <c r="H63" s="17">
        <f t="shared" ca="1" si="33"/>
        <v>10502.759228148565</v>
      </c>
      <c r="I63" s="17">
        <f t="shared" ca="1" si="33"/>
        <v>10475.035150963424</v>
      </c>
      <c r="K63" s="17">
        <f t="shared" si="33"/>
        <v>13031.268106734435</v>
      </c>
      <c r="Q63" s="17">
        <f t="shared" ref="Q63" si="34">Q57+Q60+Q61</f>
        <v>12931.268106734435</v>
      </c>
    </row>
    <row r="64" spans="1:19" ht="3" customHeight="1" x14ac:dyDescent="0.3">
      <c r="C64" s="12"/>
      <c r="D64" s="70"/>
      <c r="K64" s="9"/>
    </row>
    <row r="65" spans="1:17" x14ac:dyDescent="0.3">
      <c r="B65" s="1" t="s">
        <v>83</v>
      </c>
      <c r="C65" s="11">
        <f>'Balance Sheet'!B35</f>
        <v>15</v>
      </c>
      <c r="D65" s="71">
        <f>Q65</f>
        <v>15</v>
      </c>
      <c r="E65" s="9">
        <f>D65</f>
        <v>15</v>
      </c>
      <c r="F65" s="9">
        <f t="shared" ref="F65:I66" si="35">E65</f>
        <v>15</v>
      </c>
      <c r="G65" s="9">
        <f t="shared" si="35"/>
        <v>15</v>
      </c>
      <c r="H65" s="9">
        <f t="shared" si="35"/>
        <v>15</v>
      </c>
      <c r="I65" s="9">
        <f t="shared" si="35"/>
        <v>15</v>
      </c>
      <c r="K65" s="9">
        <f>'Balance Sheet'!C35</f>
        <v>15</v>
      </c>
      <c r="Q65" s="9">
        <f t="shared" ref="Q65:Q67" si="36">SUM(K65:O65)</f>
        <v>15</v>
      </c>
    </row>
    <row r="66" spans="1:17" x14ac:dyDescent="0.3">
      <c r="B66" s="1" t="s">
        <v>84</v>
      </c>
      <c r="C66" s="11">
        <f>'Balance Sheet'!B36</f>
        <v>5000</v>
      </c>
      <c r="D66" s="71">
        <f>Q66</f>
        <v>5000</v>
      </c>
      <c r="E66" s="9">
        <f>D66</f>
        <v>5000</v>
      </c>
      <c r="F66" s="9">
        <f t="shared" si="35"/>
        <v>5000</v>
      </c>
      <c r="G66" s="9">
        <f t="shared" si="35"/>
        <v>5000</v>
      </c>
      <c r="H66" s="9">
        <f t="shared" si="35"/>
        <v>5000</v>
      </c>
      <c r="I66" s="9">
        <f t="shared" si="35"/>
        <v>5000</v>
      </c>
      <c r="K66" s="9">
        <f>'Balance Sheet'!C36</f>
        <v>5000</v>
      </c>
      <c r="Q66" s="9">
        <f t="shared" si="36"/>
        <v>5000</v>
      </c>
    </row>
    <row r="67" spans="1:17" x14ac:dyDescent="0.3">
      <c r="B67" s="1" t="s">
        <v>82</v>
      </c>
      <c r="C67" s="11">
        <f>'Balance Sheet'!B37</f>
        <v>8720</v>
      </c>
      <c r="D67" s="71">
        <f>Q67</f>
        <v>11286.731893265565</v>
      </c>
      <c r="E67" s="9">
        <f ca="1">D67+E32</f>
        <v>14040.995346205302</v>
      </c>
      <c r="F67" s="9">
        <f ca="1">E67+F32</f>
        <v>17172.978063860457</v>
      </c>
      <c r="G67" s="9">
        <f ca="1">F67+G32</f>
        <v>20700.769075430337</v>
      </c>
      <c r="H67" s="9">
        <f ca="1">G67+H32</f>
        <v>24647.639188157198</v>
      </c>
      <c r="I67" s="9">
        <f ca="1">H67+I32</f>
        <v>29050.296312156748</v>
      </c>
      <c r="K67" s="9">
        <f>'Balance Sheet'!C37</f>
        <v>11286.731893265565</v>
      </c>
      <c r="Q67" s="9">
        <f t="shared" si="36"/>
        <v>11286.731893265565</v>
      </c>
    </row>
    <row r="68" spans="1:17" x14ac:dyDescent="0.3">
      <c r="B68" s="19" t="s">
        <v>20</v>
      </c>
      <c r="C68" s="17">
        <f>SUM(C65:C67)</f>
        <v>13735</v>
      </c>
      <c r="D68" s="73">
        <f t="shared" ref="D68:I68" si="37">SUM(D65:D67)</f>
        <v>16301.731893265565</v>
      </c>
      <c r="E68" s="17">
        <f t="shared" ca="1" si="37"/>
        <v>19055.995346205302</v>
      </c>
      <c r="F68" s="17">
        <f t="shared" ca="1" si="37"/>
        <v>22187.978063860457</v>
      </c>
      <c r="G68" s="17">
        <f t="shared" ca="1" si="37"/>
        <v>25715.769075430337</v>
      </c>
      <c r="H68" s="17">
        <f t="shared" ca="1" si="37"/>
        <v>29662.639188157198</v>
      </c>
      <c r="I68" s="17">
        <f t="shared" ca="1" si="37"/>
        <v>34065.296312156745</v>
      </c>
      <c r="K68" s="17">
        <f t="shared" ref="K68" si="38">SUM(K65:K67)</f>
        <v>16301.731893265565</v>
      </c>
      <c r="Q68" s="17">
        <f t="shared" ref="Q68" si="39">SUM(Q65:Q67)</f>
        <v>16301.731893265565</v>
      </c>
    </row>
    <row r="69" spans="1:17" ht="3" customHeight="1" x14ac:dyDescent="0.3">
      <c r="C69" s="12"/>
      <c r="D69" s="70"/>
    </row>
    <row r="70" spans="1:17" x14ac:dyDescent="0.3">
      <c r="B70" s="4" t="s">
        <v>21</v>
      </c>
      <c r="C70" s="10">
        <f t="shared" ref="C70:I70" si="40">C63+C68</f>
        <v>25692</v>
      </c>
      <c r="D70" s="64">
        <f t="shared" si="40"/>
        <v>29233</v>
      </c>
      <c r="E70" s="10">
        <f t="shared" ca="1" si="40"/>
        <v>30752.125000390366</v>
      </c>
      <c r="F70" s="10">
        <f t="shared" ca="1" si="40"/>
        <v>32998.027012743565</v>
      </c>
      <c r="G70" s="10">
        <f t="shared" ca="1" si="40"/>
        <v>36332.822919201761</v>
      </c>
      <c r="H70" s="10">
        <f t="shared" ca="1" si="40"/>
        <v>40165.398416305761</v>
      </c>
      <c r="I70" s="10">
        <f t="shared" ca="1" si="40"/>
        <v>44540.331463120165</v>
      </c>
      <c r="K70" s="10">
        <f t="shared" ref="K70" si="41">K63+K68</f>
        <v>29333</v>
      </c>
      <c r="Q70" s="10">
        <f t="shared" ref="Q70" si="42">Q63+Q68</f>
        <v>29233</v>
      </c>
    </row>
    <row r="71" spans="1:17" s="22" customFormat="1" ht="9.4" x14ac:dyDescent="0.3">
      <c r="A71" s="104"/>
      <c r="B71" s="55" t="s">
        <v>22</v>
      </c>
      <c r="C71" s="56">
        <f t="shared" ref="C71:I71" si="43">C51-C70</f>
        <v>0</v>
      </c>
      <c r="D71" s="72">
        <f t="shared" si="43"/>
        <v>0</v>
      </c>
      <c r="E71" s="56">
        <f t="shared" ca="1" si="43"/>
        <v>0</v>
      </c>
      <c r="F71" s="56">
        <f t="shared" ca="1" si="43"/>
        <v>0</v>
      </c>
      <c r="G71" s="56">
        <f t="shared" ca="1" si="43"/>
        <v>0</v>
      </c>
      <c r="H71" s="56">
        <f t="shared" ca="1" si="43"/>
        <v>0</v>
      </c>
      <c r="I71" s="56">
        <f t="shared" ca="1" si="43"/>
        <v>0</v>
      </c>
      <c r="K71" s="56">
        <f t="shared" ref="K71" si="44">K51-K70</f>
        <v>0</v>
      </c>
      <c r="Q71" s="56">
        <f t="shared" ref="Q71" si="45">Q51-Q70</f>
        <v>0</v>
      </c>
    </row>
    <row r="72" spans="1:17" ht="3" customHeight="1" x14ac:dyDescent="0.3">
      <c r="C72" s="12"/>
      <c r="D72" s="70"/>
    </row>
    <row r="73" spans="1:17" x14ac:dyDescent="0.3">
      <c r="B73" s="81" t="s">
        <v>23</v>
      </c>
      <c r="C73" s="82"/>
      <c r="D73" s="83"/>
      <c r="E73" s="74"/>
      <c r="F73" s="74"/>
      <c r="G73" s="74"/>
      <c r="H73" s="74"/>
      <c r="I73" s="74"/>
    </row>
    <row r="74" spans="1:17" x14ac:dyDescent="0.3">
      <c r="B74" s="84" t="s">
        <v>24</v>
      </c>
      <c r="C74" s="75">
        <f>C43/(C7/365)</f>
        <v>37.994278192661042</v>
      </c>
      <c r="D74" s="76">
        <f>D43/(D7/365)</f>
        <v>38.69807885785464</v>
      </c>
      <c r="E74" s="77">
        <f>AVERAGE($C$74:$D$74)</f>
        <v>38.346178525257841</v>
      </c>
      <c r="F74" s="77">
        <f t="shared" ref="F74:I74" si="46">AVERAGE($C$74:$D$74)</f>
        <v>38.346178525257841</v>
      </c>
      <c r="G74" s="77">
        <f t="shared" si="46"/>
        <v>38.346178525257841</v>
      </c>
      <c r="H74" s="77">
        <f t="shared" si="46"/>
        <v>38.346178525257841</v>
      </c>
      <c r="I74" s="77">
        <f t="shared" si="46"/>
        <v>38.346178525257841</v>
      </c>
    </row>
    <row r="75" spans="1:17" x14ac:dyDescent="0.3">
      <c r="B75" s="84" t="s">
        <v>80</v>
      </c>
      <c r="C75" s="75">
        <f>C44/(C10/365)</f>
        <v>27.188081936685286</v>
      </c>
      <c r="D75" s="76">
        <f>D44/(D10/365)</f>
        <v>28.687055319618334</v>
      </c>
      <c r="E75" s="77">
        <f>AVERAGE($C$75:$D$75)</f>
        <v>27.937568628151809</v>
      </c>
      <c r="F75" s="77">
        <f t="shared" ref="F75:I75" si="47">AVERAGE($C$75:$D$75)</f>
        <v>27.937568628151809</v>
      </c>
      <c r="G75" s="77">
        <f t="shared" si="47"/>
        <v>27.937568628151809</v>
      </c>
      <c r="H75" s="77">
        <f t="shared" si="47"/>
        <v>27.937568628151809</v>
      </c>
      <c r="I75" s="77">
        <f t="shared" si="47"/>
        <v>27.937568628151809</v>
      </c>
    </row>
    <row r="76" spans="1:17" x14ac:dyDescent="0.3">
      <c r="B76" s="84" t="s">
        <v>25</v>
      </c>
      <c r="C76" s="75">
        <f>C54/(C10/365)</f>
        <v>32.087600869025451</v>
      </c>
      <c r="D76" s="76">
        <f>D54/(D10/365)</f>
        <v>33.498428106557832</v>
      </c>
      <c r="E76" s="77">
        <f>AVERAGE($C$76:$D$76)</f>
        <v>32.793014487791638</v>
      </c>
      <c r="F76" s="77">
        <f t="shared" ref="F76:I76" si="48">AVERAGE($C$76:$D$76)</f>
        <v>32.793014487791638</v>
      </c>
      <c r="G76" s="77">
        <f t="shared" si="48"/>
        <v>32.793014487791638</v>
      </c>
      <c r="H76" s="77">
        <f t="shared" si="48"/>
        <v>32.793014487791638</v>
      </c>
      <c r="I76" s="77">
        <f t="shared" si="48"/>
        <v>32.793014487791638</v>
      </c>
    </row>
    <row r="77" spans="1:17" ht="5.0999999999999996" customHeight="1" x14ac:dyDescent="0.3">
      <c r="D77" s="69"/>
    </row>
    <row r="78" spans="1:17" x14ac:dyDescent="0.3">
      <c r="B78" s="43" t="s">
        <v>52</v>
      </c>
      <c r="C78" s="44" t="str">
        <f>C$5</f>
        <v>20X1</v>
      </c>
      <c r="D78" s="44" t="str">
        <f t="shared" ref="D78:I78" si="49">D$5</f>
        <v>20X2</v>
      </c>
      <c r="E78" s="44" t="str">
        <f t="shared" si="49"/>
        <v>20X3</v>
      </c>
      <c r="F78" s="44" t="str">
        <f t="shared" si="49"/>
        <v>20X4</v>
      </c>
      <c r="G78" s="44" t="str">
        <f t="shared" si="49"/>
        <v>20X5</v>
      </c>
      <c r="H78" s="44" t="str">
        <f t="shared" si="49"/>
        <v>20X6</v>
      </c>
      <c r="I78" s="44" t="str">
        <f t="shared" si="49"/>
        <v>20X7</v>
      </c>
    </row>
    <row r="79" spans="1:17" ht="3" customHeight="1" x14ac:dyDescent="0.3"/>
    <row r="80" spans="1:17" ht="11.25" customHeight="1" x14ac:dyDescent="0.3">
      <c r="B80" s="4" t="s">
        <v>41</v>
      </c>
    </row>
    <row r="81" spans="1:9" x14ac:dyDescent="0.3">
      <c r="B81" s="5" t="s">
        <v>7</v>
      </c>
      <c r="C81" s="9"/>
      <c r="D81" s="9"/>
      <c r="E81" s="9">
        <f ca="1">E32</f>
        <v>2754.2634529397365</v>
      </c>
      <c r="F81" s="9">
        <f ca="1">F32</f>
        <v>3131.9827176551535</v>
      </c>
      <c r="G81" s="9">
        <f ca="1">G32</f>
        <v>3527.7910115698787</v>
      </c>
      <c r="H81" s="9">
        <f ca="1">H32</f>
        <v>3946.8701127268628</v>
      </c>
      <c r="I81" s="9">
        <f ca="1">I32</f>
        <v>4402.6571239995501</v>
      </c>
    </row>
    <row r="82" spans="1:9" ht="3" customHeight="1" x14ac:dyDescent="0.3">
      <c r="B82" s="5"/>
      <c r="C82" s="9"/>
      <c r="D82" s="9"/>
      <c r="E82" s="9"/>
      <c r="F82" s="9"/>
      <c r="G82" s="9"/>
      <c r="H82" s="9"/>
      <c r="I82" s="9"/>
    </row>
    <row r="83" spans="1:9" x14ac:dyDescent="0.3">
      <c r="B83" s="28" t="s">
        <v>26</v>
      </c>
    </row>
    <row r="84" spans="1:9" x14ac:dyDescent="0.3">
      <c r="B84" s="20" t="s">
        <v>72</v>
      </c>
      <c r="C84" s="9"/>
      <c r="D84" s="9"/>
      <c r="E84" s="9">
        <f>E161</f>
        <v>3272.7868344705316</v>
      </c>
      <c r="F84" s="9">
        <f t="shared" ref="F84:I84" si="50">F161</f>
        <v>3600.0655179175851</v>
      </c>
      <c r="G84" s="9">
        <f t="shared" si="50"/>
        <v>3960.0720697093434</v>
      </c>
      <c r="H84" s="9">
        <f t="shared" si="50"/>
        <v>4356.0792766802788</v>
      </c>
      <c r="I84" s="9">
        <f t="shared" si="50"/>
        <v>4791.6872043483063</v>
      </c>
    </row>
    <row r="85" spans="1:9" x14ac:dyDescent="0.3">
      <c r="A85" s="94" t="s">
        <v>99</v>
      </c>
      <c r="B85" s="20" t="s">
        <v>73</v>
      </c>
      <c r="C85" s="9"/>
      <c r="D85" s="9"/>
      <c r="E85" s="113">
        <f>E151</f>
        <v>20</v>
      </c>
      <c r="F85" s="113">
        <f t="shared" ref="F85:I85" si="51">F151</f>
        <v>20</v>
      </c>
      <c r="G85" s="113">
        <f t="shared" si="51"/>
        <v>20</v>
      </c>
      <c r="H85" s="113">
        <f t="shared" si="51"/>
        <v>20</v>
      </c>
      <c r="I85" s="113">
        <f t="shared" si="51"/>
        <v>20</v>
      </c>
    </row>
    <row r="86" spans="1:9" ht="3" customHeight="1" x14ac:dyDescent="0.3"/>
    <row r="87" spans="1:9" x14ac:dyDescent="0.3">
      <c r="B87" s="28" t="s">
        <v>27</v>
      </c>
    </row>
    <row r="88" spans="1:9" x14ac:dyDescent="0.3">
      <c r="B88" s="20" t="s">
        <v>11</v>
      </c>
      <c r="E88" s="9">
        <f t="shared" ref="E88:I89" si="52">D43-E43</f>
        <v>-796.65493472304297</v>
      </c>
      <c r="F88" s="9">
        <f t="shared" si="52"/>
        <v>-964.86549347230539</v>
      </c>
      <c r="G88" s="9">
        <f t="shared" si="52"/>
        <v>-1061.3520428195352</v>
      </c>
      <c r="H88" s="9">
        <f t="shared" si="52"/>
        <v>-1167.4872471014914</v>
      </c>
      <c r="I88" s="9">
        <f t="shared" si="52"/>
        <v>-1284.2359718116386</v>
      </c>
    </row>
    <row r="89" spans="1:9" x14ac:dyDescent="0.3">
      <c r="B89" s="20" t="s">
        <v>12</v>
      </c>
      <c r="E89" s="9">
        <f t="shared" si="52"/>
        <v>-395.25690013785515</v>
      </c>
      <c r="F89" s="9">
        <f t="shared" si="52"/>
        <v>-609.52569001378561</v>
      </c>
      <c r="G89" s="9">
        <f t="shared" si="52"/>
        <v>-670.47825901516444</v>
      </c>
      <c r="H89" s="9">
        <f t="shared" si="52"/>
        <v>-737.5260849166807</v>
      </c>
      <c r="I89" s="9">
        <f t="shared" si="52"/>
        <v>-811.27869340835059</v>
      </c>
    </row>
    <row r="90" spans="1:9" x14ac:dyDescent="0.3">
      <c r="B90" s="20" t="s">
        <v>33</v>
      </c>
      <c r="C90" s="29"/>
      <c r="D90" s="29"/>
      <c r="E90" s="9">
        <f>E54-D54</f>
        <v>498.5899535301005</v>
      </c>
      <c r="F90" s="9">
        <f>F54-E54</f>
        <v>715.45899535300941</v>
      </c>
      <c r="G90" s="9">
        <f>G54-F54</f>
        <v>787.00489488831226</v>
      </c>
      <c r="H90" s="9">
        <f>H54-G54</f>
        <v>865.70538437714276</v>
      </c>
      <c r="I90" s="9">
        <f>I54-H54</f>
        <v>952.27592281485886</v>
      </c>
    </row>
    <row r="91" spans="1:9" ht="5.0999999999999996" customHeight="1" x14ac:dyDescent="0.3">
      <c r="B91" s="52"/>
      <c r="C91" s="30"/>
      <c r="D91" s="30"/>
      <c r="E91" s="36"/>
      <c r="F91" s="36"/>
      <c r="G91" s="36"/>
      <c r="H91" s="36"/>
      <c r="I91" s="36"/>
    </row>
    <row r="92" spans="1:9" x14ac:dyDescent="0.3">
      <c r="B92" s="51" t="s">
        <v>43</v>
      </c>
      <c r="C92" s="26"/>
      <c r="D92" s="26"/>
      <c r="E92" s="27">
        <f ca="1">E81+E84+E85+E88+E89+E90</f>
        <v>5353.72840607947</v>
      </c>
      <c r="F92" s="27">
        <f ca="1">F81+F84+F85+F88+F89+F90</f>
        <v>5893.1160474396565</v>
      </c>
      <c r="G92" s="27">
        <f ca="1">G81+G84+G85+G88+G89+G90</f>
        <v>6563.0376743328343</v>
      </c>
      <c r="H92" s="27">
        <f ca="1">H81+H84+H85+H88+H89+H90</f>
        <v>7283.6414417661126</v>
      </c>
      <c r="I92" s="27">
        <f ca="1">I81+I84+I85+I88+I89+I90</f>
        <v>8071.1055859427252</v>
      </c>
    </row>
    <row r="93" spans="1:9" ht="3" customHeight="1" x14ac:dyDescent="0.3"/>
    <row r="94" spans="1:9" x14ac:dyDescent="0.3">
      <c r="B94" s="4" t="s">
        <v>42</v>
      </c>
    </row>
    <row r="95" spans="1:9" x14ac:dyDescent="0.3">
      <c r="B95" s="20" t="s">
        <v>53</v>
      </c>
      <c r="E95" s="9">
        <f>-E159</f>
        <v>-3500</v>
      </c>
      <c r="F95" s="9">
        <f t="shared" ref="F95:I95" si="53">-F159</f>
        <v>-4000</v>
      </c>
      <c r="G95" s="9">
        <f t="shared" si="53"/>
        <v>-4500</v>
      </c>
      <c r="H95" s="9">
        <f t="shared" si="53"/>
        <v>-5000</v>
      </c>
      <c r="I95" s="9">
        <f t="shared" si="53"/>
        <v>-5500</v>
      </c>
    </row>
    <row r="96" spans="1:9" x14ac:dyDescent="0.3">
      <c r="B96" s="51" t="s">
        <v>44</v>
      </c>
      <c r="C96" s="26"/>
      <c r="D96" s="26"/>
      <c r="E96" s="27">
        <f>E95</f>
        <v>-3500</v>
      </c>
      <c r="F96" s="27">
        <f t="shared" ref="F96:I96" si="54">F95</f>
        <v>-4000</v>
      </c>
      <c r="G96" s="27">
        <f t="shared" si="54"/>
        <v>-4500</v>
      </c>
      <c r="H96" s="27">
        <f t="shared" si="54"/>
        <v>-5000</v>
      </c>
      <c r="I96" s="27">
        <f t="shared" si="54"/>
        <v>-5500</v>
      </c>
    </row>
    <row r="97" spans="2:9" ht="3" customHeight="1" x14ac:dyDescent="0.3"/>
    <row r="98" spans="2:9" x14ac:dyDescent="0.3">
      <c r="B98" s="4" t="s">
        <v>45</v>
      </c>
    </row>
    <row r="99" spans="2:9" x14ac:dyDescent="0.3">
      <c r="B99" s="20" t="s">
        <v>98</v>
      </c>
      <c r="E99" s="9">
        <f ca="1">E121-D121</f>
        <v>-753.72840607947001</v>
      </c>
      <c r="F99" s="9">
        <f t="shared" ref="F99:I99" ca="1" si="55">F121-E121</f>
        <v>-621.53970065496469</v>
      </c>
      <c r="G99" s="9">
        <f t="shared" ca="1" si="55"/>
        <v>0</v>
      </c>
      <c r="H99" s="9">
        <f t="shared" ca="1" si="55"/>
        <v>0</v>
      </c>
      <c r="I99" s="9">
        <f t="shared" ca="1" si="55"/>
        <v>0</v>
      </c>
    </row>
    <row r="100" spans="2:9" x14ac:dyDescent="0.3">
      <c r="B100" s="20" t="s">
        <v>54</v>
      </c>
      <c r="E100" s="9">
        <f>E128-D128</f>
        <v>0</v>
      </c>
      <c r="F100" s="9">
        <f t="shared" ref="F100:I100" si="56">F128-E128</f>
        <v>0</v>
      </c>
      <c r="G100" s="9">
        <f t="shared" si="56"/>
        <v>0</v>
      </c>
      <c r="H100" s="9">
        <f t="shared" si="56"/>
        <v>0</v>
      </c>
      <c r="I100" s="9">
        <f t="shared" si="56"/>
        <v>0</v>
      </c>
    </row>
    <row r="101" spans="2:9" x14ac:dyDescent="0.3">
      <c r="B101" s="20" t="s">
        <v>101</v>
      </c>
      <c r="E101" s="9">
        <f>E139-D139</f>
        <v>-1000</v>
      </c>
      <c r="F101" s="9">
        <f t="shared" ref="F101:I101" si="57">F139-E139</f>
        <v>-1000</v>
      </c>
      <c r="G101" s="9">
        <f t="shared" si="57"/>
        <v>-1000</v>
      </c>
      <c r="H101" s="9">
        <f t="shared" si="57"/>
        <v>-1000</v>
      </c>
      <c r="I101" s="9">
        <f t="shared" si="57"/>
        <v>-1000</v>
      </c>
    </row>
    <row r="102" spans="2:9" x14ac:dyDescent="0.3">
      <c r="B102" s="51" t="s">
        <v>85</v>
      </c>
      <c r="C102" s="26"/>
      <c r="D102" s="26"/>
      <c r="E102" s="27">
        <f ca="1">SUM(E99:E101)</f>
        <v>-1753.72840607947</v>
      </c>
      <c r="F102" s="27">
        <f t="shared" ref="F102:I102" ca="1" si="58">SUM(F99:F101)</f>
        <v>-1621.5397006549647</v>
      </c>
      <c r="G102" s="27">
        <f t="shared" ca="1" si="58"/>
        <v>-1000</v>
      </c>
      <c r="H102" s="27">
        <f t="shared" ca="1" si="58"/>
        <v>-1000</v>
      </c>
      <c r="I102" s="27">
        <f t="shared" ca="1" si="58"/>
        <v>-1000</v>
      </c>
    </row>
    <row r="103" spans="2:9" ht="3" customHeight="1" x14ac:dyDescent="0.3"/>
    <row r="104" spans="2:9" x14ac:dyDescent="0.3">
      <c r="B104" t="s">
        <v>28</v>
      </c>
      <c r="E104" s="9">
        <f ca="1">E92+E96+E102</f>
        <v>100</v>
      </c>
      <c r="F104" s="9">
        <f t="shared" ref="F104:I104" ca="1" si="59">F92+F96+F102</f>
        <v>271.57634678469185</v>
      </c>
      <c r="G104" s="9">
        <f t="shared" ca="1" si="59"/>
        <v>1063.0376743328343</v>
      </c>
      <c r="H104" s="9">
        <f t="shared" ca="1" si="59"/>
        <v>1283.6414417661126</v>
      </c>
      <c r="I104" s="9">
        <f t="shared" ca="1" si="59"/>
        <v>1571.1055859427252</v>
      </c>
    </row>
    <row r="105" spans="2:9" x14ac:dyDescent="0.3">
      <c r="B105" s="32" t="s">
        <v>29</v>
      </c>
      <c r="C105" s="32"/>
      <c r="D105" s="32"/>
      <c r="E105" s="33">
        <f>D42</f>
        <v>1900</v>
      </c>
      <c r="F105" s="33">
        <f ca="1">E42</f>
        <v>2000</v>
      </c>
      <c r="G105" s="33">
        <f ca="1">F42</f>
        <v>2271.5763467846919</v>
      </c>
      <c r="H105" s="33">
        <f ca="1">G42</f>
        <v>3334.6140211175261</v>
      </c>
      <c r="I105" s="33">
        <f ca="1">H42</f>
        <v>4618.2554628836388</v>
      </c>
    </row>
    <row r="106" spans="2:9" ht="10.5" thickBot="1" x14ac:dyDescent="0.35">
      <c r="B106" s="34" t="s">
        <v>30</v>
      </c>
      <c r="C106" s="34"/>
      <c r="D106" s="34"/>
      <c r="E106" s="35">
        <f ca="1">E104+E105</f>
        <v>2000</v>
      </c>
      <c r="F106" s="35">
        <f t="shared" ref="F106:I106" ca="1" si="60">F104+F105</f>
        <v>2271.5763467846919</v>
      </c>
      <c r="G106" s="35">
        <f t="shared" ca="1" si="60"/>
        <v>3334.6140211175261</v>
      </c>
      <c r="H106" s="35">
        <f t="shared" ca="1" si="60"/>
        <v>4618.2554628836388</v>
      </c>
      <c r="I106" s="35">
        <f t="shared" ca="1" si="60"/>
        <v>6189.3610488263639</v>
      </c>
    </row>
    <row r="108" spans="2:9" ht="20.25" x14ac:dyDescent="0.55000000000000004">
      <c r="B108" s="47" t="s">
        <v>76</v>
      </c>
      <c r="C108" s="46"/>
      <c r="D108" s="46"/>
      <c r="E108" s="46"/>
      <c r="F108" s="46"/>
      <c r="G108" s="46"/>
      <c r="H108" s="46"/>
      <c r="I108" s="46"/>
    </row>
    <row r="109" spans="2:9" ht="12.75" customHeight="1" x14ac:dyDescent="0.55000000000000004">
      <c r="B109" s="42" t="str">
        <f>B2</f>
        <v>Company Name</v>
      </c>
      <c r="C109" s="46"/>
      <c r="D109" s="46"/>
      <c r="E109" s="46"/>
      <c r="F109" s="46"/>
      <c r="G109" s="46"/>
      <c r="H109" s="46"/>
      <c r="I109" s="46"/>
    </row>
    <row r="110" spans="2:9" ht="12.75" customHeight="1" x14ac:dyDescent="0.55000000000000004">
      <c r="B110" s="41" t="s">
        <v>79</v>
      </c>
      <c r="C110" s="46"/>
      <c r="D110" s="46"/>
      <c r="E110" s="46"/>
      <c r="F110" s="46"/>
      <c r="G110" s="46"/>
      <c r="H110" s="46"/>
      <c r="I110" s="46"/>
    </row>
    <row r="111" spans="2:9" ht="5.0999999999999996" customHeight="1" x14ac:dyDescent="0.3"/>
    <row r="112" spans="2:9" x14ac:dyDescent="0.3">
      <c r="B112" s="43" t="s">
        <v>55</v>
      </c>
      <c r="C112" s="44" t="str">
        <f>C$5</f>
        <v>20X1</v>
      </c>
      <c r="D112" s="44" t="str">
        <f t="shared" ref="D112:I112" si="61">D$5</f>
        <v>20X2</v>
      </c>
      <c r="E112" s="44" t="str">
        <f t="shared" si="61"/>
        <v>20X3</v>
      </c>
      <c r="F112" s="44" t="str">
        <f t="shared" si="61"/>
        <v>20X4</v>
      </c>
      <c r="G112" s="44" t="str">
        <f t="shared" si="61"/>
        <v>20X5</v>
      </c>
      <c r="H112" s="44" t="str">
        <f t="shared" si="61"/>
        <v>20X6</v>
      </c>
      <c r="I112" s="44" t="str">
        <f t="shared" si="61"/>
        <v>20X7</v>
      </c>
    </row>
    <row r="113" spans="1:9" ht="5.0999999999999996" customHeight="1" x14ac:dyDescent="0.3">
      <c r="B113" s="16"/>
      <c r="C113" s="7"/>
      <c r="D113" s="7"/>
    </row>
    <row r="114" spans="1:9" ht="10.25" customHeight="1" x14ac:dyDescent="0.3">
      <c r="B114" s="81" t="s">
        <v>48</v>
      </c>
      <c r="C114" s="92"/>
      <c r="D114" s="92"/>
      <c r="E114" s="74"/>
      <c r="F114" s="74"/>
      <c r="G114" s="74"/>
      <c r="H114" s="74"/>
      <c r="I114" s="74"/>
    </row>
    <row r="115" spans="1:9" ht="5.0999999999999996" customHeight="1" x14ac:dyDescent="0.3">
      <c r="B115" s="16"/>
      <c r="C115" s="7"/>
      <c r="D115" s="7"/>
    </row>
    <row r="116" spans="1:9" x14ac:dyDescent="0.3">
      <c r="B116" s="58" t="s">
        <v>56</v>
      </c>
      <c r="C116" s="39"/>
      <c r="D116" s="39"/>
      <c r="E116" s="25">
        <f>D42</f>
        <v>1900</v>
      </c>
      <c r="F116" s="25">
        <f ca="1">E42</f>
        <v>2000</v>
      </c>
      <c r="G116" s="25">
        <f ca="1">F42</f>
        <v>2271.5763467846919</v>
      </c>
      <c r="H116" s="25">
        <f ca="1">G42</f>
        <v>3334.6140211175261</v>
      </c>
      <c r="I116" s="25">
        <f ca="1">H42</f>
        <v>4618.2554628836388</v>
      </c>
    </row>
    <row r="117" spans="1:9" x14ac:dyDescent="0.3">
      <c r="B117" s="1" t="s">
        <v>57</v>
      </c>
      <c r="C117" s="39"/>
      <c r="D117" s="39"/>
      <c r="E117" s="25">
        <f ca="1">E92+E96</f>
        <v>1853.72840607947</v>
      </c>
      <c r="F117" s="25">
        <f t="shared" ref="F117:I117" ca="1" si="62">F92+F96</f>
        <v>1893.1160474396565</v>
      </c>
      <c r="G117" s="25">
        <f t="shared" ca="1" si="62"/>
        <v>2063.0376743328343</v>
      </c>
      <c r="H117" s="25">
        <f t="shared" ca="1" si="62"/>
        <v>2283.6414417661126</v>
      </c>
      <c r="I117" s="25">
        <f t="shared" ca="1" si="62"/>
        <v>2571.1055859427252</v>
      </c>
    </row>
    <row r="118" spans="1:9" x14ac:dyDescent="0.3">
      <c r="A118" s="91" t="s">
        <v>99</v>
      </c>
      <c r="B118" s="1" t="s">
        <v>97</v>
      </c>
      <c r="C118" s="39"/>
      <c r="D118" s="39"/>
      <c r="E118" s="25">
        <f>SUM(E100:E101)</f>
        <v>-1000</v>
      </c>
      <c r="F118" s="25">
        <f t="shared" ref="F118:I118" si="63">SUM(F100:F101)</f>
        <v>-1000</v>
      </c>
      <c r="G118" s="25">
        <f t="shared" si="63"/>
        <v>-1000</v>
      </c>
      <c r="H118" s="25">
        <f t="shared" si="63"/>
        <v>-1000</v>
      </c>
      <c r="I118" s="25">
        <f t="shared" si="63"/>
        <v>-1000</v>
      </c>
    </row>
    <row r="119" spans="1:9" x14ac:dyDescent="0.3">
      <c r="B119" s="1" t="s">
        <v>58</v>
      </c>
      <c r="C119" s="39"/>
      <c r="D119" s="39"/>
      <c r="E119" s="86">
        <v>2000</v>
      </c>
      <c r="F119" s="86">
        <v>2000</v>
      </c>
      <c r="G119" s="86">
        <v>2000</v>
      </c>
      <c r="H119" s="86">
        <v>2000</v>
      </c>
      <c r="I119" s="86">
        <v>2000</v>
      </c>
    </row>
    <row r="120" spans="1:9" x14ac:dyDescent="0.3">
      <c r="B120" s="59" t="s">
        <v>94</v>
      </c>
      <c r="C120" s="60"/>
      <c r="D120" s="60"/>
      <c r="E120" s="36">
        <f ca="1">E116+E117+E118-E119</f>
        <v>753.72840607947001</v>
      </c>
      <c r="F120" s="36">
        <f t="shared" ref="F120:I120" ca="1" si="64">F116+F117+F118-F119</f>
        <v>893.11604743965654</v>
      </c>
      <c r="G120" s="36">
        <f t="shared" ca="1" si="64"/>
        <v>1334.6140211175261</v>
      </c>
      <c r="H120" s="36">
        <f t="shared" ca="1" si="64"/>
        <v>2618.2554628836388</v>
      </c>
      <c r="I120" s="36">
        <f t="shared" ca="1" si="64"/>
        <v>4189.3610488263639</v>
      </c>
    </row>
    <row r="121" spans="1:9" ht="11.25" customHeight="1" thickBot="1" x14ac:dyDescent="0.35">
      <c r="B121" s="38" t="s">
        <v>48</v>
      </c>
      <c r="C121" s="37">
        <f>C55</f>
        <v>792</v>
      </c>
      <c r="D121" s="37">
        <f>D55</f>
        <v>1375.2681067344347</v>
      </c>
      <c r="E121" s="37">
        <f ca="1">MAX(0,D121-E120)</f>
        <v>621.53970065496469</v>
      </c>
      <c r="F121" s="37">
        <f ca="1">MAX(0,E121-F120)</f>
        <v>0</v>
      </c>
      <c r="G121" s="37">
        <f ca="1">MAX(0,F121-G120)</f>
        <v>0</v>
      </c>
      <c r="H121" s="37">
        <f ca="1">MAX(0,G121-H120)</f>
        <v>0</v>
      </c>
      <c r="I121" s="37">
        <f ca="1">MAX(0,H121-I120)</f>
        <v>0</v>
      </c>
    </row>
    <row r="122" spans="1:9" ht="5.0999999999999996" customHeight="1" x14ac:dyDescent="0.3">
      <c r="B122" s="30"/>
      <c r="C122" s="36"/>
      <c r="D122" s="36"/>
      <c r="E122" s="36"/>
      <c r="F122" s="36"/>
      <c r="G122" s="36"/>
      <c r="H122" s="36"/>
      <c r="I122" s="36"/>
    </row>
    <row r="123" spans="1:9" ht="10.35" customHeight="1" x14ac:dyDescent="0.3">
      <c r="B123" t="s">
        <v>102</v>
      </c>
      <c r="C123" s="36"/>
      <c r="D123" s="36"/>
      <c r="E123" s="96">
        <v>0.05</v>
      </c>
      <c r="F123" s="96">
        <v>0.05</v>
      </c>
      <c r="G123" s="96">
        <v>0.05</v>
      </c>
      <c r="H123" s="96">
        <v>0.05</v>
      </c>
      <c r="I123" s="96">
        <v>0.05</v>
      </c>
    </row>
    <row r="124" spans="1:9" ht="10.25" customHeight="1" x14ac:dyDescent="0.3">
      <c r="B124" s="30" t="s">
        <v>3</v>
      </c>
      <c r="C124" s="36"/>
      <c r="D124" s="36"/>
      <c r="E124" s="25">
        <f ca="1">AVERAGE(D121:E121)*E123</f>
        <v>49.920195184734986</v>
      </c>
      <c r="F124" s="25">
        <f t="shared" ref="F124:I124" ca="1" si="65">AVERAGE(E121:F121)*F123</f>
        <v>15.538492516374118</v>
      </c>
      <c r="G124" s="25">
        <f t="shared" ca="1" si="65"/>
        <v>0</v>
      </c>
      <c r="H124" s="25">
        <f t="shared" ca="1" si="65"/>
        <v>0</v>
      </c>
      <c r="I124" s="25">
        <f t="shared" ca="1" si="65"/>
        <v>0</v>
      </c>
    </row>
    <row r="125" spans="1:9" ht="5.0999999999999996" customHeight="1" x14ac:dyDescent="0.3">
      <c r="B125" s="30"/>
      <c r="C125" s="36"/>
      <c r="D125" s="36"/>
      <c r="E125" s="36"/>
      <c r="F125" s="36"/>
      <c r="G125" s="36"/>
      <c r="H125" s="36"/>
      <c r="I125" s="36"/>
    </row>
    <row r="126" spans="1:9" x14ac:dyDescent="0.3">
      <c r="B126" s="81" t="s">
        <v>60</v>
      </c>
      <c r="C126" s="93"/>
      <c r="D126" s="93"/>
      <c r="E126" s="93"/>
      <c r="F126" s="93"/>
      <c r="G126" s="93"/>
      <c r="H126" s="93"/>
      <c r="I126" s="93"/>
    </row>
    <row r="127" spans="1:9" ht="5.0999999999999996" customHeight="1" x14ac:dyDescent="0.3">
      <c r="B127" s="4"/>
      <c r="C127" s="8"/>
      <c r="D127" s="8"/>
      <c r="E127" s="8"/>
      <c r="F127" s="8"/>
      <c r="G127" s="8"/>
      <c r="H127" s="8"/>
      <c r="I127" s="8"/>
    </row>
    <row r="128" spans="1:9" x14ac:dyDescent="0.3">
      <c r="B128" s="1" t="s">
        <v>40</v>
      </c>
      <c r="C128" s="25">
        <f>C60</f>
        <v>5000</v>
      </c>
      <c r="D128" s="25">
        <f>D60</f>
        <v>0</v>
      </c>
      <c r="E128" s="25">
        <f>D128-E129</f>
        <v>0</v>
      </c>
      <c r="F128" s="25">
        <f>E128-F129</f>
        <v>0</v>
      </c>
      <c r="G128" s="25">
        <f>F128-G129</f>
        <v>0</v>
      </c>
      <c r="H128" s="25">
        <f>G128-H129</f>
        <v>0</v>
      </c>
      <c r="I128" s="25">
        <f>H128-I129</f>
        <v>0</v>
      </c>
    </row>
    <row r="129" spans="2:9" x14ac:dyDescent="0.3">
      <c r="B129" s="1" t="s">
        <v>59</v>
      </c>
      <c r="C129" s="25">
        <f>C56</f>
        <v>500</v>
      </c>
      <c r="D129" s="25">
        <f>D56</f>
        <v>0</v>
      </c>
      <c r="E129" s="25">
        <f>D129</f>
        <v>0</v>
      </c>
      <c r="F129" s="25">
        <f>E129</f>
        <v>0</v>
      </c>
      <c r="G129" s="25">
        <f>F129</f>
        <v>0</v>
      </c>
      <c r="H129" s="25">
        <f>G129</f>
        <v>0</v>
      </c>
      <c r="I129" s="25">
        <f>H129</f>
        <v>0</v>
      </c>
    </row>
    <row r="130" spans="2:9" ht="5.0999999999999996" customHeight="1" x14ac:dyDescent="0.3">
      <c r="C130" s="8"/>
      <c r="D130" s="8"/>
      <c r="E130" s="8"/>
      <c r="F130" s="8"/>
      <c r="G130" s="8"/>
      <c r="H130" s="8"/>
      <c r="I130" s="8"/>
    </row>
    <row r="131" spans="2:9" ht="10.25" customHeight="1" x14ac:dyDescent="0.3">
      <c r="B131" t="s">
        <v>102</v>
      </c>
      <c r="C131" s="8"/>
      <c r="D131" s="8"/>
      <c r="E131" s="96">
        <v>0.08</v>
      </c>
      <c r="F131" s="96">
        <v>0.08</v>
      </c>
      <c r="G131" s="96">
        <v>0.08</v>
      </c>
      <c r="H131" s="96">
        <v>0.08</v>
      </c>
      <c r="I131" s="96">
        <v>0.08</v>
      </c>
    </row>
    <row r="132" spans="2:9" x14ac:dyDescent="0.3">
      <c r="B132" s="4" t="s">
        <v>3</v>
      </c>
      <c r="C132" s="50"/>
      <c r="D132" s="50"/>
      <c r="E132" s="25">
        <f>AVERAGE(SUM(D128:D129),SUM(E128:E129))*E131</f>
        <v>0</v>
      </c>
      <c r="F132" s="25">
        <f t="shared" ref="F132:I132" si="66">AVERAGE(SUM(E128:E129),SUM(F128:F129))*F131</f>
        <v>0</v>
      </c>
      <c r="G132" s="25">
        <f t="shared" si="66"/>
        <v>0</v>
      </c>
      <c r="H132" s="25">
        <f t="shared" si="66"/>
        <v>0</v>
      </c>
      <c r="I132" s="25">
        <f t="shared" si="66"/>
        <v>0</v>
      </c>
    </row>
    <row r="133" spans="2:9" ht="5.0999999999999996" customHeight="1" x14ac:dyDescent="0.3">
      <c r="C133" s="8"/>
      <c r="D133" s="8"/>
      <c r="E133" s="8"/>
      <c r="F133" s="8"/>
      <c r="G133" s="8"/>
      <c r="H133" s="8"/>
      <c r="I133" s="8"/>
    </row>
    <row r="134" spans="2:9" x14ac:dyDescent="0.3">
      <c r="B134" s="81" t="s">
        <v>100</v>
      </c>
      <c r="C134" s="93"/>
      <c r="D134" s="93"/>
      <c r="E134" s="93"/>
      <c r="F134" s="93"/>
      <c r="G134" s="93"/>
      <c r="H134" s="93"/>
      <c r="I134" s="93"/>
    </row>
    <row r="135" spans="2:9" ht="5.0999999999999996" customHeight="1" x14ac:dyDescent="0.3">
      <c r="B135" s="4"/>
      <c r="C135" s="8"/>
      <c r="D135" s="8"/>
      <c r="E135" s="8"/>
      <c r="F135" s="8"/>
      <c r="G135" s="8"/>
      <c r="H135" s="8"/>
      <c r="I135" s="8"/>
    </row>
    <row r="136" spans="2:9" x14ac:dyDescent="0.3">
      <c r="B136" s="40" t="s">
        <v>127</v>
      </c>
      <c r="C136" s="25"/>
      <c r="D136" s="127"/>
      <c r="E136" s="129">
        <f>D139</f>
        <v>5000</v>
      </c>
      <c r="F136" s="127">
        <f>E136-F138</f>
        <v>4000</v>
      </c>
      <c r="G136" s="127">
        <f t="shared" ref="G136:I136" si="67">F136-G138</f>
        <v>3000</v>
      </c>
      <c r="H136" s="127">
        <f t="shared" si="67"/>
        <v>2000</v>
      </c>
      <c r="I136" s="127">
        <f t="shared" si="67"/>
        <v>1000</v>
      </c>
    </row>
    <row r="137" spans="2:9" x14ac:dyDescent="0.3">
      <c r="B137" s="40" t="s">
        <v>130</v>
      </c>
      <c r="C137" s="25"/>
      <c r="D137" s="130">
        <v>5000</v>
      </c>
      <c r="E137" s="86">
        <v>0</v>
      </c>
      <c r="F137" s="86">
        <v>0</v>
      </c>
      <c r="G137" s="86">
        <v>0</v>
      </c>
      <c r="H137" s="86">
        <v>0</v>
      </c>
      <c r="I137" s="86">
        <v>0</v>
      </c>
    </row>
    <row r="138" spans="2:9" ht="10.25" customHeight="1" x14ac:dyDescent="0.3">
      <c r="B138" s="40" t="s">
        <v>128</v>
      </c>
      <c r="C138" s="124">
        <v>5</v>
      </c>
      <c r="D138" s="25"/>
      <c r="E138" s="87">
        <f>$D$137/$C$138</f>
        <v>1000</v>
      </c>
      <c r="F138" s="87">
        <f t="shared" ref="F138:I138" si="68">$D$137/$C$138</f>
        <v>1000</v>
      </c>
      <c r="G138" s="87">
        <f t="shared" si="68"/>
        <v>1000</v>
      </c>
      <c r="H138" s="87">
        <f t="shared" si="68"/>
        <v>1000</v>
      </c>
      <c r="I138" s="87">
        <f t="shared" si="68"/>
        <v>1000</v>
      </c>
    </row>
    <row r="139" spans="2:9" ht="10.25" customHeight="1" x14ac:dyDescent="0.3">
      <c r="B139" s="40" t="s">
        <v>129</v>
      </c>
      <c r="C139" s="25"/>
      <c r="D139" s="126">
        <f>D137</f>
        <v>5000</v>
      </c>
      <c r="E139" s="139">
        <f>E136+E137-E138</f>
        <v>4000</v>
      </c>
      <c r="F139" s="139">
        <f t="shared" ref="F139:I139" si="69">F136+F137-F138</f>
        <v>3000</v>
      </c>
      <c r="G139" s="139">
        <f t="shared" si="69"/>
        <v>2000</v>
      </c>
      <c r="H139" s="139">
        <f t="shared" si="69"/>
        <v>1000</v>
      </c>
      <c r="I139" s="139">
        <f t="shared" si="69"/>
        <v>0</v>
      </c>
    </row>
    <row r="140" spans="2:9" ht="5.0999999999999996" customHeight="1" x14ac:dyDescent="0.3">
      <c r="C140" s="8"/>
      <c r="D140" s="8"/>
      <c r="E140" s="8"/>
      <c r="F140" s="8"/>
      <c r="G140" s="8"/>
      <c r="H140" s="8"/>
      <c r="I140" s="8"/>
    </row>
    <row r="141" spans="2:9" ht="10.25" customHeight="1" x14ac:dyDescent="0.3">
      <c r="B141" t="s">
        <v>102</v>
      </c>
      <c r="C141" s="8"/>
      <c r="D141" s="8"/>
      <c r="E141" s="96">
        <v>0.08</v>
      </c>
      <c r="F141" s="96">
        <v>0.08</v>
      </c>
      <c r="G141" s="96">
        <v>0.08</v>
      </c>
      <c r="H141" s="96">
        <v>0.08</v>
      </c>
      <c r="I141" s="96">
        <v>0.08</v>
      </c>
    </row>
    <row r="142" spans="2:9" x14ac:dyDescent="0.3">
      <c r="B142" s="4" t="s">
        <v>3</v>
      </c>
      <c r="C142" s="50"/>
      <c r="D142" s="50"/>
      <c r="E142" s="25">
        <f>AVERAGE(D139,E139)*E141</f>
        <v>360</v>
      </c>
      <c r="F142" s="25">
        <f t="shared" ref="F142:I142" si="70">AVERAGE(E139,F139)*F141</f>
        <v>280</v>
      </c>
      <c r="G142" s="25">
        <f t="shared" si="70"/>
        <v>200</v>
      </c>
      <c r="H142" s="25">
        <f t="shared" si="70"/>
        <v>120</v>
      </c>
      <c r="I142" s="25">
        <f t="shared" si="70"/>
        <v>40</v>
      </c>
    </row>
    <row r="143" spans="2:9" ht="5.0999999999999996" customHeight="1" x14ac:dyDescent="0.3">
      <c r="C143" s="8"/>
      <c r="D143" s="8"/>
      <c r="E143" s="8"/>
      <c r="F143" s="8"/>
      <c r="G143" s="8"/>
      <c r="H143" s="8"/>
      <c r="I143" s="8"/>
    </row>
    <row r="144" spans="2:9" ht="10.5" thickBot="1" x14ac:dyDescent="0.35">
      <c r="B144" s="38" t="s">
        <v>65</v>
      </c>
      <c r="C144" s="37"/>
      <c r="D144" s="37"/>
      <c r="E144" s="37">
        <f ca="1">+E124+E132+E142</f>
        <v>409.92019518473501</v>
      </c>
      <c r="F144" s="37">
        <f t="shared" ref="F144:I144" ca="1" si="71">+F124+F132+F142</f>
        <v>295.53849251637411</v>
      </c>
      <c r="G144" s="37">
        <f t="shared" ca="1" si="71"/>
        <v>200</v>
      </c>
      <c r="H144" s="37">
        <f t="shared" ca="1" si="71"/>
        <v>120</v>
      </c>
      <c r="I144" s="37">
        <f t="shared" ca="1" si="71"/>
        <v>40</v>
      </c>
    </row>
    <row r="145" spans="1:9" ht="5.0999999999999996" customHeight="1" x14ac:dyDescent="0.3">
      <c r="C145" s="8"/>
      <c r="D145" s="8"/>
      <c r="E145" s="8"/>
      <c r="F145" s="8"/>
      <c r="G145" s="8"/>
      <c r="H145" s="8"/>
      <c r="I145" s="8"/>
    </row>
    <row r="146" spans="1:9" ht="10.25" customHeight="1" x14ac:dyDescent="0.3">
      <c r="A146" s="91" t="s">
        <v>99</v>
      </c>
      <c r="B146" s="43" t="s">
        <v>113</v>
      </c>
      <c r="C146" s="44" t="str">
        <f>C$5</f>
        <v>20X1</v>
      </c>
      <c r="D146" s="44" t="str">
        <f t="shared" ref="D146:I146" si="72">D$5</f>
        <v>20X2</v>
      </c>
      <c r="E146" s="44" t="str">
        <f t="shared" si="72"/>
        <v>20X3</v>
      </c>
      <c r="F146" s="44" t="str">
        <f t="shared" si="72"/>
        <v>20X4</v>
      </c>
      <c r="G146" s="44" t="str">
        <f t="shared" si="72"/>
        <v>20X5</v>
      </c>
      <c r="H146" s="44" t="str">
        <f t="shared" si="72"/>
        <v>20X6</v>
      </c>
      <c r="I146" s="44" t="str">
        <f t="shared" si="72"/>
        <v>20X7</v>
      </c>
    </row>
    <row r="147" spans="1:9" ht="5.0999999999999996" customHeight="1" x14ac:dyDescent="0.3">
      <c r="C147" s="8"/>
      <c r="D147" s="8"/>
      <c r="E147" s="8"/>
      <c r="F147" s="8"/>
      <c r="G147" s="8"/>
      <c r="H147" s="8"/>
      <c r="I147" s="8"/>
    </row>
    <row r="148" spans="1:9" ht="10.45" customHeight="1" x14ac:dyDescent="0.3">
      <c r="A148" s="91" t="s">
        <v>99</v>
      </c>
      <c r="B148" s="4" t="s">
        <v>150</v>
      </c>
      <c r="C148" s="8"/>
      <c r="D148" s="8">
        <f>D139-D150</f>
        <v>4900</v>
      </c>
      <c r="E148" s="8">
        <f t="shared" ref="E148:I148" si="73">E139-E150</f>
        <v>3920</v>
      </c>
      <c r="F148" s="8">
        <f t="shared" si="73"/>
        <v>2940</v>
      </c>
      <c r="G148" s="8">
        <f t="shared" si="73"/>
        <v>1960</v>
      </c>
      <c r="H148" s="8">
        <f t="shared" si="73"/>
        <v>980</v>
      </c>
      <c r="I148" s="8">
        <f t="shared" si="73"/>
        <v>0</v>
      </c>
    </row>
    <row r="149" spans="1:9" ht="5.0999999999999996" customHeight="1" x14ac:dyDescent="0.3">
      <c r="C149" s="8"/>
      <c r="D149" s="8"/>
      <c r="E149" s="8"/>
      <c r="F149" s="8"/>
      <c r="G149" s="8"/>
      <c r="H149" s="8"/>
      <c r="I149" s="8"/>
    </row>
    <row r="150" spans="1:9" ht="10.35" customHeight="1" x14ac:dyDescent="0.3">
      <c r="A150" s="91" t="s">
        <v>99</v>
      </c>
      <c r="B150" t="s">
        <v>131</v>
      </c>
      <c r="C150" s="111" t="s">
        <v>114</v>
      </c>
      <c r="D150" s="8">
        <f>C153</f>
        <v>100</v>
      </c>
      <c r="E150" s="8">
        <f>D150-E151</f>
        <v>80</v>
      </c>
      <c r="F150" s="8">
        <f t="shared" ref="F150:I150" si="74">E150-F151</f>
        <v>60</v>
      </c>
      <c r="G150" s="8">
        <f t="shared" si="74"/>
        <v>40</v>
      </c>
      <c r="H150" s="8">
        <f t="shared" si="74"/>
        <v>20</v>
      </c>
      <c r="I150" s="8">
        <f t="shared" si="74"/>
        <v>0</v>
      </c>
    </row>
    <row r="151" spans="1:9" ht="10.25" customHeight="1" x14ac:dyDescent="0.3">
      <c r="A151" s="91" t="s">
        <v>99</v>
      </c>
      <c r="B151" t="s">
        <v>118</v>
      </c>
      <c r="D151" s="25"/>
      <c r="E151" s="25">
        <f>$C$153/$C$152</f>
        <v>20</v>
      </c>
      <c r="F151" s="25">
        <f t="shared" ref="F151:I151" si="75">$C$153/$C$152</f>
        <v>20</v>
      </c>
      <c r="G151" s="25">
        <f t="shared" si="75"/>
        <v>20</v>
      </c>
      <c r="H151" s="25">
        <f t="shared" si="75"/>
        <v>20</v>
      </c>
      <c r="I151" s="25">
        <f t="shared" si="75"/>
        <v>20</v>
      </c>
    </row>
    <row r="152" spans="1:9" ht="10.25" customHeight="1" x14ac:dyDescent="0.3">
      <c r="A152" s="91" t="s">
        <v>99</v>
      </c>
      <c r="B152" t="s">
        <v>115</v>
      </c>
      <c r="C152" s="125">
        <f>C138</f>
        <v>5</v>
      </c>
      <c r="D152" s="8"/>
      <c r="E152" s="8"/>
      <c r="F152" s="8"/>
      <c r="G152" s="8"/>
      <c r="H152" s="8"/>
      <c r="I152" s="8"/>
    </row>
    <row r="153" spans="1:9" ht="10.25" customHeight="1" x14ac:dyDescent="0.3">
      <c r="A153" s="91" t="s">
        <v>99</v>
      </c>
      <c r="B153" t="s">
        <v>116</v>
      </c>
      <c r="C153" s="110">
        <f>D137*C154</f>
        <v>100</v>
      </c>
      <c r="D153" s="8"/>
      <c r="E153" s="8"/>
      <c r="F153" s="8"/>
      <c r="G153" s="8"/>
      <c r="H153" s="8"/>
      <c r="I153" s="8"/>
    </row>
    <row r="154" spans="1:9" ht="10.25" customHeight="1" x14ac:dyDescent="0.3">
      <c r="A154" s="91" t="s">
        <v>99</v>
      </c>
      <c r="B154" t="s">
        <v>117</v>
      </c>
      <c r="C154" s="112">
        <v>0.02</v>
      </c>
      <c r="D154" s="8"/>
      <c r="E154" s="8"/>
      <c r="F154" s="8"/>
      <c r="G154" s="8"/>
      <c r="H154" s="8"/>
      <c r="I154" s="8"/>
    </row>
    <row r="155" spans="1:9" ht="5.0999999999999996" customHeight="1" x14ac:dyDescent="0.3">
      <c r="C155" s="8"/>
      <c r="D155" s="8"/>
      <c r="E155" s="8"/>
      <c r="F155" s="8"/>
      <c r="G155" s="8"/>
      <c r="H155" s="8"/>
      <c r="I155" s="8"/>
    </row>
    <row r="156" spans="1:9" x14ac:dyDescent="0.3">
      <c r="B156" s="43" t="s">
        <v>67</v>
      </c>
      <c r="C156" s="44" t="str">
        <f>C$5</f>
        <v>20X1</v>
      </c>
      <c r="D156" s="44" t="str">
        <f t="shared" ref="D156:I156" si="76">D$5</f>
        <v>20X2</v>
      </c>
      <c r="E156" s="44" t="str">
        <f t="shared" si="76"/>
        <v>20X3</v>
      </c>
      <c r="F156" s="44" t="str">
        <f t="shared" si="76"/>
        <v>20X4</v>
      </c>
      <c r="G156" s="44" t="str">
        <f t="shared" si="76"/>
        <v>20X5</v>
      </c>
      <c r="H156" s="44" t="str">
        <f t="shared" si="76"/>
        <v>20X6</v>
      </c>
      <c r="I156" s="44" t="str">
        <f t="shared" si="76"/>
        <v>20X7</v>
      </c>
    </row>
    <row r="157" spans="1:9" ht="5.0999999999999996" customHeight="1" x14ac:dyDescent="0.3">
      <c r="B157" s="41"/>
      <c r="C157" s="7"/>
      <c r="D157" s="7"/>
      <c r="E157" s="7"/>
      <c r="F157" s="7"/>
      <c r="G157" s="7"/>
      <c r="H157" s="7"/>
      <c r="I157" s="7"/>
    </row>
    <row r="158" spans="1:9" x14ac:dyDescent="0.3">
      <c r="B158" s="40" t="s">
        <v>70</v>
      </c>
      <c r="C158" s="25"/>
      <c r="D158" s="25"/>
      <c r="E158" s="8">
        <f>D49</f>
        <v>10932</v>
      </c>
      <c r="F158" s="8">
        <f>E164</f>
        <v>11159.213165529469</v>
      </c>
      <c r="G158" s="8">
        <f t="shared" ref="G158:I158" si="77">F164</f>
        <v>11559.147647611884</v>
      </c>
      <c r="H158" s="8">
        <f t="shared" si="77"/>
        <v>12099.07557790254</v>
      </c>
      <c r="I158" s="8">
        <f t="shared" si="77"/>
        <v>12742.996301222263</v>
      </c>
    </row>
    <row r="159" spans="1:9" x14ac:dyDescent="0.3">
      <c r="B159" t="s">
        <v>68</v>
      </c>
      <c r="C159" s="13"/>
      <c r="D159" s="13"/>
      <c r="E159" s="86">
        <v>3500</v>
      </c>
      <c r="F159" s="86">
        <f>E159+500</f>
        <v>4000</v>
      </c>
      <c r="G159" s="86">
        <f t="shared" ref="G159:I159" si="78">F159+500</f>
        <v>4500</v>
      </c>
      <c r="H159" s="86">
        <f t="shared" si="78"/>
        <v>5000</v>
      </c>
      <c r="I159" s="86">
        <f t="shared" si="78"/>
        <v>5500</v>
      </c>
    </row>
    <row r="160" spans="1:9" ht="5.0999999999999996" customHeight="1" x14ac:dyDescent="0.3">
      <c r="C160" s="13"/>
      <c r="D160" s="13"/>
      <c r="E160" s="45"/>
      <c r="F160" s="45"/>
      <c r="G160" s="45"/>
      <c r="H160" s="45"/>
      <c r="I160" s="45"/>
    </row>
    <row r="161" spans="1:9" x14ac:dyDescent="0.3">
      <c r="B161" t="s">
        <v>69</v>
      </c>
      <c r="C161" s="54" t="s">
        <v>86</v>
      </c>
      <c r="D161" s="53"/>
      <c r="E161" s="8">
        <f>E162*E7</f>
        <v>3272.7868344705316</v>
      </c>
      <c r="F161" s="8">
        <f>F162*F7</f>
        <v>3600.0655179175851</v>
      </c>
      <c r="G161" s="8">
        <f>G162*G7</f>
        <v>3960.0720697093434</v>
      </c>
      <c r="H161" s="8">
        <f>H162*H7</f>
        <v>4356.0792766802788</v>
      </c>
      <c r="I161" s="8">
        <f>I162*I7</f>
        <v>4791.6872043483063</v>
      </c>
    </row>
    <row r="162" spans="1:9" s="3" customFormat="1" x14ac:dyDescent="0.3">
      <c r="A162" s="105"/>
      <c r="B162" s="2" t="s">
        <v>66</v>
      </c>
      <c r="C162" s="49">
        <f>C35/C7</f>
        <v>3.5566539515392466E-2</v>
      </c>
      <c r="D162" s="49">
        <f>D35/D7</f>
        <v>3.5704019546782928E-2</v>
      </c>
      <c r="E162" s="49">
        <f>AVERAGE($C$162:$D$162)</f>
        <v>3.5635279531087694E-2</v>
      </c>
      <c r="F162" s="49">
        <f t="shared" ref="F162:I162" si="79">AVERAGE($C$162:$D$162)</f>
        <v>3.5635279531087694E-2</v>
      </c>
      <c r="G162" s="49">
        <f t="shared" si="79"/>
        <v>3.5635279531087694E-2</v>
      </c>
      <c r="H162" s="49">
        <f t="shared" si="79"/>
        <v>3.5635279531087694E-2</v>
      </c>
      <c r="I162" s="49">
        <f t="shared" si="79"/>
        <v>3.5635279531087694E-2</v>
      </c>
    </row>
    <row r="163" spans="1:9" ht="5.0999999999999996" customHeight="1" x14ac:dyDescent="0.3">
      <c r="C163" s="8"/>
      <c r="D163" s="8"/>
      <c r="E163" s="8"/>
      <c r="F163" s="8"/>
      <c r="G163" s="8"/>
      <c r="H163" s="8"/>
      <c r="I163" s="8"/>
    </row>
    <row r="164" spans="1:9" ht="10.5" thickBot="1" x14ac:dyDescent="0.35">
      <c r="B164" s="34" t="s">
        <v>71</v>
      </c>
      <c r="C164" s="37"/>
      <c r="D164" s="37"/>
      <c r="E164" s="37">
        <f>E158+E159-E161</f>
        <v>11159.213165529469</v>
      </c>
      <c r="F164" s="37">
        <f>F158+F159-F161</f>
        <v>11559.147647611884</v>
      </c>
      <c r="G164" s="37">
        <f>G158+G159-G161</f>
        <v>12099.07557790254</v>
      </c>
      <c r="H164" s="37">
        <f>H158+H159-H161</f>
        <v>12742.996301222263</v>
      </c>
      <c r="I164" s="37">
        <f>I158+I159-I161</f>
        <v>13451.30909687396</v>
      </c>
    </row>
  </sheetData>
  <printOptions horizontalCentered="1"/>
  <pageMargins left="0.7" right="0.7" top="0.75" bottom="0.75" header="0.3" footer="0.3"/>
  <pageSetup paperSize="5" scale="78" orientation="portrait" r:id="rId1"/>
  <rowBreaks count="1" manualBreakCount="1">
    <brk id="77" min="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ToC</vt:lpstr>
      <vt:lpstr>Income Statement</vt:lpstr>
      <vt:lpstr>Balance Sheet</vt:lpstr>
      <vt:lpstr>3SM_Original</vt:lpstr>
      <vt:lpstr>3SM_New Debt Sched_No Fnce Fe</vt:lpstr>
      <vt:lpstr>3SM_Debt Recap_No Fnce Fee</vt:lpstr>
      <vt:lpstr>3SM_Debt Recap_Fnce Fee I</vt:lpstr>
      <vt:lpstr>3SM_Debt Recap_Fnce Fee II</vt:lpstr>
      <vt:lpstr>'3SM_Debt Recap_Fnce Fee I'!Print_Area</vt:lpstr>
      <vt:lpstr>'3SM_Debt Recap_Fnce Fee II'!Print_Area</vt:lpstr>
      <vt:lpstr>'3SM_Debt Recap_No Fnce Fee'!Print_Area</vt:lpstr>
      <vt:lpstr>'3SM_New Debt Sched_No Fnce Fe'!Print_Area</vt:lpstr>
      <vt:lpstr>'3SM_Original'!Print_Area</vt:lpstr>
      <vt:lpstr>'Balance Sheet'!Print_Area</vt:lpstr>
      <vt:lpstr>'Income Statement'!Print_Area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Lynch</dc:creator>
  <cp:lastModifiedBy>Peter Lynch</cp:lastModifiedBy>
  <cp:lastPrinted>2012-09-27T15:56:07Z</cp:lastPrinted>
  <dcterms:created xsi:type="dcterms:W3CDTF">2011-09-01T22:41:33Z</dcterms:created>
  <dcterms:modified xsi:type="dcterms:W3CDTF">2020-06-25T17:24:41Z</dcterms:modified>
</cp:coreProperties>
</file>