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Peter Lynch\Dropbox\ASM Content Creation\Annual vs Monthly\"/>
    </mc:Choice>
  </mc:AlternateContent>
  <xr:revisionPtr revIDLastSave="0" documentId="13_ncr:1_{8E7AE1BC-6BB4-4A16-9A79-F830A0989231}" xr6:coauthVersionLast="45" xr6:coauthVersionMax="45" xr10:uidLastSave="{00000000-0000-0000-0000-000000000000}"/>
  <bookViews>
    <workbookView xWindow="-98" yWindow="-98" windowWidth="33946" windowHeight="22096" xr2:uid="{00000000-000D-0000-FFFF-FFFF00000000}"/>
  </bookViews>
  <sheets>
    <sheet name="ToC" sheetId="11" r:id="rId1"/>
    <sheet name="3SM"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86" i="1" l="1"/>
  <c r="E183" i="1"/>
  <c r="G101" i="1"/>
  <c r="G102" i="1"/>
  <c r="E90" i="1" l="1"/>
  <c r="E136" i="1" l="1"/>
  <c r="G132" i="1"/>
  <c r="H129" i="1" s="1"/>
  <c r="H132" i="1"/>
  <c r="I129" i="1" s="1"/>
  <c r="I132" i="1"/>
  <c r="J129" i="1" s="1"/>
  <c r="J132" i="1"/>
  <c r="K129" i="1" s="1"/>
  <c r="K132" i="1"/>
  <c r="L129" i="1" s="1"/>
  <c r="L132" i="1"/>
  <c r="M129" i="1" s="1"/>
  <c r="M132" i="1"/>
  <c r="N129" i="1" s="1"/>
  <c r="N132" i="1"/>
  <c r="O129" i="1" s="1"/>
  <c r="O132" i="1"/>
  <c r="P129" i="1" s="1"/>
  <c r="P132" i="1"/>
  <c r="Q129" i="1" s="1"/>
  <c r="Q132" i="1"/>
  <c r="R129" i="1" s="1"/>
  <c r="R132" i="1"/>
  <c r="S129" i="1" s="1"/>
  <c r="S132" i="1"/>
  <c r="T129" i="1" s="1"/>
  <c r="T132" i="1"/>
  <c r="U129" i="1" s="1"/>
  <c r="U132" i="1"/>
  <c r="V129" i="1" s="1"/>
  <c r="V132" i="1"/>
  <c r="W129" i="1" s="1"/>
  <c r="W132" i="1"/>
  <c r="X129" i="1" s="1"/>
  <c r="X132" i="1"/>
  <c r="Y129" i="1" s="1"/>
  <c r="Y132" i="1"/>
  <c r="Z129" i="1" s="1"/>
  <c r="Z132" i="1"/>
  <c r="AA129" i="1" s="1"/>
  <c r="AA132" i="1"/>
  <c r="AB129" i="1" s="1"/>
  <c r="AB132" i="1"/>
  <c r="AC129" i="1" s="1"/>
  <c r="AC132" i="1"/>
  <c r="AD129" i="1" s="1"/>
  <c r="AD132" i="1"/>
  <c r="AE129" i="1" s="1"/>
  <c r="G131" i="1"/>
  <c r="G127" i="1" s="1"/>
  <c r="H131" i="1"/>
  <c r="H127" i="1" s="1"/>
  <c r="I131" i="1"/>
  <c r="I127" i="1" s="1"/>
  <c r="J131" i="1"/>
  <c r="J127" i="1" s="1"/>
  <c r="K131" i="1"/>
  <c r="K127" i="1" s="1"/>
  <c r="L131" i="1"/>
  <c r="L127" i="1" s="1"/>
  <c r="M131" i="1"/>
  <c r="M127" i="1" s="1"/>
  <c r="N131" i="1"/>
  <c r="N127" i="1" s="1"/>
  <c r="O131" i="1"/>
  <c r="O127" i="1" s="1"/>
  <c r="P131" i="1"/>
  <c r="P127" i="1" s="1"/>
  <c r="Q131" i="1"/>
  <c r="Q127" i="1" s="1"/>
  <c r="R131" i="1"/>
  <c r="R127" i="1" s="1"/>
  <c r="S131" i="1"/>
  <c r="S127" i="1" s="1"/>
  <c r="T131" i="1"/>
  <c r="T127" i="1" s="1"/>
  <c r="U131" i="1"/>
  <c r="U127" i="1" s="1"/>
  <c r="V131" i="1"/>
  <c r="V127" i="1" s="1"/>
  <c r="W131" i="1"/>
  <c r="W127" i="1" s="1"/>
  <c r="X131" i="1"/>
  <c r="X127" i="1" s="1"/>
  <c r="Y131" i="1"/>
  <c r="Y127" i="1" s="1"/>
  <c r="Z131" i="1"/>
  <c r="Z127" i="1" s="1"/>
  <c r="AA131" i="1"/>
  <c r="AA127" i="1" s="1"/>
  <c r="AB131" i="1"/>
  <c r="AB127" i="1" s="1"/>
  <c r="AC131" i="1"/>
  <c r="AC127" i="1" s="1"/>
  <c r="AD131" i="1"/>
  <c r="AD127" i="1" s="1"/>
  <c r="D136" i="1" l="1"/>
  <c r="AE239" i="1" l="1"/>
  <c r="AE191" i="1"/>
  <c r="AE109" i="1"/>
  <c r="AF109" i="1" s="1"/>
  <c r="AG109" i="1" s="1"/>
  <c r="G77" i="1"/>
  <c r="I77" i="1"/>
  <c r="J77" i="1"/>
  <c r="O77" i="1"/>
  <c r="Q77" i="1"/>
  <c r="R77" i="1"/>
  <c r="W77" i="1"/>
  <c r="Y77" i="1"/>
  <c r="Z77" i="1"/>
  <c r="D13" i="1"/>
  <c r="B52" i="1"/>
  <c r="G52" i="1"/>
  <c r="H52" i="1"/>
  <c r="I52" i="1"/>
  <c r="J52" i="1"/>
  <c r="K52" i="1"/>
  <c r="L52" i="1"/>
  <c r="M52" i="1"/>
  <c r="N52" i="1"/>
  <c r="O52" i="1"/>
  <c r="P52" i="1"/>
  <c r="Q52" i="1"/>
  <c r="R52" i="1"/>
  <c r="S52" i="1"/>
  <c r="T52" i="1"/>
  <c r="U52" i="1"/>
  <c r="V52" i="1"/>
  <c r="W52" i="1"/>
  <c r="X52" i="1"/>
  <c r="Y52" i="1"/>
  <c r="Z52" i="1"/>
  <c r="AA52" i="1"/>
  <c r="AB52" i="1"/>
  <c r="AC52" i="1"/>
  <c r="AD52" i="1"/>
  <c r="H77" i="1"/>
  <c r="K77" i="1"/>
  <c r="L77" i="1"/>
  <c r="M77" i="1"/>
  <c r="N77" i="1"/>
  <c r="P77" i="1"/>
  <c r="S77" i="1"/>
  <c r="T77" i="1"/>
  <c r="U77" i="1"/>
  <c r="V77" i="1"/>
  <c r="X77" i="1"/>
  <c r="AA77" i="1"/>
  <c r="AB77" i="1"/>
  <c r="AC77" i="1"/>
  <c r="AD77" i="1"/>
  <c r="G82" i="1"/>
  <c r="H82" i="1"/>
  <c r="I82" i="1"/>
  <c r="J82" i="1"/>
  <c r="K82" i="1"/>
  <c r="L82" i="1"/>
  <c r="M82" i="1"/>
  <c r="N82" i="1"/>
  <c r="O82" i="1"/>
  <c r="P82" i="1"/>
  <c r="Q82" i="1"/>
  <c r="R82" i="1"/>
  <c r="S82" i="1"/>
  <c r="T82" i="1"/>
  <c r="U82" i="1"/>
  <c r="V82" i="1"/>
  <c r="W82" i="1"/>
  <c r="X82" i="1"/>
  <c r="Y82" i="1"/>
  <c r="Z82" i="1"/>
  <c r="AA82" i="1"/>
  <c r="AB82" i="1"/>
  <c r="AC82" i="1"/>
  <c r="AD82" i="1"/>
  <c r="C139" i="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AE173" i="1"/>
  <c r="AH52" i="1" l="1"/>
  <c r="AF52" i="1"/>
  <c r="AU52" i="1"/>
  <c r="AM52" i="1"/>
  <c r="AG52" i="1"/>
  <c r="AH109" i="1"/>
  <c r="AQ52" i="1"/>
  <c r="AE52" i="1"/>
  <c r="AP52" i="1"/>
  <c r="AO52" i="1"/>
  <c r="AY52" i="1"/>
  <c r="AN52" i="1"/>
  <c r="AX52" i="1"/>
  <c r="AW52" i="1"/>
  <c r="AI52" i="1"/>
  <c r="AJ52" i="1"/>
  <c r="AV52" i="1"/>
  <c r="BB52" i="1"/>
  <c r="AL52" i="1"/>
  <c r="BA52" i="1"/>
  <c r="AS52" i="1"/>
  <c r="AK52" i="1"/>
  <c r="AT52" i="1"/>
  <c r="AZ52" i="1"/>
  <c r="AR52" i="1"/>
  <c r="AI109" i="1" l="1"/>
  <c r="AJ109" i="1" l="1"/>
  <c r="AK109" i="1" l="1"/>
  <c r="AL109" i="1" l="1"/>
  <c r="AM109" i="1" l="1"/>
  <c r="AN109" i="1" l="1"/>
  <c r="AO109" i="1" l="1"/>
  <c r="AP109" i="1" l="1"/>
  <c r="AQ109" i="1" l="1"/>
  <c r="AR109" i="1" l="1"/>
  <c r="AS109" i="1" l="1"/>
  <c r="AT109" i="1" l="1"/>
  <c r="AU109" i="1" l="1"/>
  <c r="AV109" i="1" l="1"/>
  <c r="AW109" i="1" l="1"/>
  <c r="AX109" i="1" l="1"/>
  <c r="AY109" i="1" l="1"/>
  <c r="AZ109" i="1" l="1"/>
  <c r="BA109" i="1" l="1"/>
  <c r="BB109" i="1" l="1"/>
  <c r="B139" i="1" l="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D28" i="1"/>
  <c r="D29" i="1"/>
  <c r="D30" i="1"/>
  <c r="D31" i="1"/>
  <c r="D32" i="1"/>
  <c r="D27" i="1"/>
  <c r="D14" i="1"/>
  <c r="D15" i="1"/>
  <c r="D16" i="1"/>
  <c r="D17" i="1"/>
  <c r="D18" i="1"/>
  <c r="D20" i="1"/>
  <c r="D12" i="1"/>
  <c r="B63" i="1" l="1"/>
  <c r="B64" i="1"/>
  <c r="B65" i="1"/>
  <c r="B66" i="1"/>
  <c r="B67" i="1"/>
  <c r="B68" i="1"/>
  <c r="B69" i="1"/>
  <c r="B62" i="1"/>
  <c r="B53" i="1"/>
  <c r="B54" i="1"/>
  <c r="B55" i="1"/>
  <c r="B56" i="1"/>
  <c r="B57" i="1"/>
  <c r="B58" i="1"/>
  <c r="B59" i="1"/>
  <c r="B60" i="1"/>
  <c r="B51" i="1"/>
  <c r="AP8" i="1" l="1"/>
  <c r="AP13" i="1" s="1"/>
  <c r="AD65" i="1"/>
  <c r="AD55" i="1"/>
  <c r="AD54" i="1"/>
  <c r="AD68" i="1"/>
  <c r="AD57" i="1"/>
  <c r="AD67" i="1"/>
  <c r="AD59" i="1"/>
  <c r="AD53" i="1"/>
  <c r="AD56" i="1"/>
  <c r="AD66" i="1"/>
  <c r="BB8" i="1" l="1"/>
  <c r="BB13" i="1" s="1"/>
  <c r="AD51" i="1" l="1"/>
  <c r="N65" i="1" l="1"/>
  <c r="N55" i="1"/>
  <c r="N51" i="1"/>
  <c r="AM8" i="1"/>
  <c r="AM13" i="1" s="1"/>
  <c r="AA65" i="1"/>
  <c r="AA55" i="1"/>
  <c r="AA51" i="1"/>
  <c r="V65" i="1"/>
  <c r="V55" i="1"/>
  <c r="V51" i="1"/>
  <c r="M55" i="1"/>
  <c r="M65" i="1"/>
  <c r="M51" i="1"/>
  <c r="AN8" i="1"/>
  <c r="AN13" i="1" s="1"/>
  <c r="AB55" i="1"/>
  <c r="AB65" i="1"/>
  <c r="AB51" i="1"/>
  <c r="R65" i="1"/>
  <c r="R55" i="1"/>
  <c r="R51" i="1"/>
  <c r="AE8" i="1"/>
  <c r="S65" i="1"/>
  <c r="S55" i="1"/>
  <c r="S51" i="1"/>
  <c r="AK8" i="1"/>
  <c r="AK13" i="1" s="1"/>
  <c r="Y65" i="1"/>
  <c r="Y55" i="1"/>
  <c r="Y51" i="1"/>
  <c r="I65" i="1"/>
  <c r="I55" i="1"/>
  <c r="I51" i="1"/>
  <c r="AG8" i="1"/>
  <c r="AG13" i="1" s="1"/>
  <c r="U65" i="1"/>
  <c r="U55" i="1"/>
  <c r="U51" i="1"/>
  <c r="AF8" i="1"/>
  <c r="AF13" i="1" s="1"/>
  <c r="T55" i="1"/>
  <c r="T65" i="1"/>
  <c r="T51" i="1"/>
  <c r="K65" i="1"/>
  <c r="K55" i="1"/>
  <c r="K51" i="1"/>
  <c r="J65" i="1"/>
  <c r="J55" i="1"/>
  <c r="J51" i="1"/>
  <c r="Q65" i="1"/>
  <c r="Q55" i="1"/>
  <c r="Q51" i="1"/>
  <c r="AJ8" i="1"/>
  <c r="AJ13" i="1" s="1"/>
  <c r="X65" i="1"/>
  <c r="X55" i="1"/>
  <c r="X51" i="1"/>
  <c r="P65" i="1"/>
  <c r="P55" i="1"/>
  <c r="P51" i="1"/>
  <c r="H65" i="1"/>
  <c r="H55" i="1"/>
  <c r="H51" i="1"/>
  <c r="AO8" i="1"/>
  <c r="AO13" i="1" s="1"/>
  <c r="AC65" i="1"/>
  <c r="AC55" i="1"/>
  <c r="AC51" i="1"/>
  <c r="L55" i="1"/>
  <c r="L65" i="1"/>
  <c r="L51" i="1"/>
  <c r="AL8" i="1"/>
  <c r="AL13" i="1" s="1"/>
  <c r="Z65" i="1"/>
  <c r="Z55" i="1"/>
  <c r="Z51" i="1"/>
  <c r="W65" i="1"/>
  <c r="W55" i="1"/>
  <c r="W51" i="1"/>
  <c r="O65" i="1"/>
  <c r="O55" i="1"/>
  <c r="O51" i="1"/>
  <c r="G65" i="1"/>
  <c r="G55" i="1"/>
  <c r="G51" i="1"/>
  <c r="W9" i="1"/>
  <c r="AI8" i="1"/>
  <c r="AI13" i="1" s="1"/>
  <c r="V9" i="1"/>
  <c r="AH8" i="1"/>
  <c r="AH13" i="1" s="1"/>
  <c r="AC9" i="1"/>
  <c r="U9" i="1"/>
  <c r="Y9" i="1"/>
  <c r="AB9" i="1"/>
  <c r="T9" i="1"/>
  <c r="S9" i="1"/>
  <c r="AA9" i="1"/>
  <c r="Z9" i="1"/>
  <c r="X56" i="1"/>
  <c r="X9" i="1"/>
  <c r="AD9" i="1"/>
  <c r="H66" i="1"/>
  <c r="X66" i="1"/>
  <c r="O54" i="1"/>
  <c r="O57" i="1"/>
  <c r="O67" i="1"/>
  <c r="O68" i="1"/>
  <c r="X59" i="1"/>
  <c r="N68" i="1"/>
  <c r="N57" i="1"/>
  <c r="N54" i="1"/>
  <c r="N67" i="1"/>
  <c r="G54" i="1"/>
  <c r="G57" i="1"/>
  <c r="G68" i="1"/>
  <c r="G67" i="1"/>
  <c r="M59" i="1"/>
  <c r="M57" i="1"/>
  <c r="M67" i="1"/>
  <c r="M54" i="1"/>
  <c r="M68" i="1"/>
  <c r="T66" i="1"/>
  <c r="T57" i="1"/>
  <c r="T67" i="1"/>
  <c r="T54" i="1"/>
  <c r="T68" i="1"/>
  <c r="V68" i="1"/>
  <c r="V54" i="1"/>
  <c r="V57" i="1"/>
  <c r="V67" i="1"/>
  <c r="U66" i="1"/>
  <c r="U57" i="1"/>
  <c r="U67" i="1"/>
  <c r="U54" i="1"/>
  <c r="U68" i="1"/>
  <c r="L59" i="1"/>
  <c r="L57" i="1"/>
  <c r="L67" i="1"/>
  <c r="L54" i="1"/>
  <c r="L68" i="1"/>
  <c r="AA66" i="1"/>
  <c r="AA57" i="1"/>
  <c r="AA67" i="1"/>
  <c r="AA54" i="1"/>
  <c r="AA68" i="1"/>
  <c r="S57" i="1"/>
  <c r="S54" i="1"/>
  <c r="S67" i="1"/>
  <c r="S68" i="1"/>
  <c r="K57" i="1"/>
  <c r="K54" i="1"/>
  <c r="K68" i="1"/>
  <c r="K67" i="1"/>
  <c r="W54" i="1"/>
  <c r="W57" i="1"/>
  <c r="W68" i="1"/>
  <c r="W67" i="1"/>
  <c r="AC57" i="1"/>
  <c r="AC67" i="1"/>
  <c r="AC68" i="1"/>
  <c r="AC54" i="1"/>
  <c r="AB59" i="1"/>
  <c r="AB57" i="1"/>
  <c r="AB67" i="1"/>
  <c r="AB68" i="1"/>
  <c r="AB54" i="1"/>
  <c r="Z57" i="1"/>
  <c r="Z67" i="1"/>
  <c r="Z54" i="1"/>
  <c r="Z68" i="1"/>
  <c r="R59" i="1"/>
  <c r="R67" i="1"/>
  <c r="R57" i="1"/>
  <c r="R68" i="1"/>
  <c r="R54" i="1"/>
  <c r="J66" i="1"/>
  <c r="J57" i="1"/>
  <c r="J54" i="1"/>
  <c r="J68" i="1"/>
  <c r="J67" i="1"/>
  <c r="Y66" i="1"/>
  <c r="Y54" i="1"/>
  <c r="Y67" i="1"/>
  <c r="Y57" i="1"/>
  <c r="Y68" i="1"/>
  <c r="Q54" i="1"/>
  <c r="Q67" i="1"/>
  <c r="Q57" i="1"/>
  <c r="Q68" i="1"/>
  <c r="I59" i="1"/>
  <c r="I54" i="1"/>
  <c r="I67" i="1"/>
  <c r="I68" i="1"/>
  <c r="I57" i="1"/>
  <c r="X54" i="1"/>
  <c r="X68" i="1"/>
  <c r="X57" i="1"/>
  <c r="X67" i="1"/>
  <c r="P56" i="1"/>
  <c r="P54" i="1"/>
  <c r="P67" i="1"/>
  <c r="P68" i="1"/>
  <c r="P57" i="1"/>
  <c r="H54" i="1"/>
  <c r="H67" i="1"/>
  <c r="H68" i="1"/>
  <c r="H57" i="1"/>
  <c r="H56" i="1"/>
  <c r="Z59" i="1"/>
  <c r="O66" i="1"/>
  <c r="P59" i="1"/>
  <c r="P66" i="1"/>
  <c r="O56" i="1"/>
  <c r="Z66" i="1"/>
  <c r="Q59" i="1"/>
  <c r="J59" i="1"/>
  <c r="G59" i="1"/>
  <c r="I66" i="1"/>
  <c r="Y59" i="1"/>
  <c r="W66" i="1"/>
  <c r="W59" i="1"/>
  <c r="Q56" i="1"/>
  <c r="I56" i="1"/>
  <c r="R53" i="1"/>
  <c r="G56" i="1"/>
  <c r="W56" i="1"/>
  <c r="R56" i="1"/>
  <c r="Q66" i="1"/>
  <c r="U56" i="1"/>
  <c r="AA56" i="1"/>
  <c r="S59" i="1"/>
  <c r="Y56" i="1"/>
  <c r="AC59" i="1"/>
  <c r="M66" i="1"/>
  <c r="AC56" i="1"/>
  <c r="AC66" i="1"/>
  <c r="AB66" i="1"/>
  <c r="R66" i="1"/>
  <c r="G66" i="1"/>
  <c r="AA59" i="1"/>
  <c r="O59" i="1"/>
  <c r="Z56" i="1"/>
  <c r="J56" i="1"/>
  <c r="J53" i="1"/>
  <c r="S66" i="1"/>
  <c r="S56" i="1"/>
  <c r="L56" i="1"/>
  <c r="K66" i="1"/>
  <c r="T59" i="1"/>
  <c r="K59" i="1"/>
  <c r="K56" i="1"/>
  <c r="K53" i="1"/>
  <c r="AB53" i="1"/>
  <c r="L66" i="1"/>
  <c r="H59" i="1"/>
  <c r="AA53" i="1"/>
  <c r="T56" i="1"/>
  <c r="X53" i="1"/>
  <c r="L53" i="1"/>
  <c r="AB56" i="1"/>
  <c r="Y53" i="1"/>
  <c r="T53" i="1"/>
  <c r="AC53" i="1"/>
  <c r="U53" i="1"/>
  <c r="M53" i="1"/>
  <c r="U59" i="1"/>
  <c r="M56" i="1"/>
  <c r="N53" i="1"/>
  <c r="N56" i="1"/>
  <c r="N59" i="1"/>
  <c r="N66" i="1"/>
  <c r="V53" i="1"/>
  <c r="V56" i="1"/>
  <c r="V59" i="1"/>
  <c r="V66" i="1"/>
  <c r="AE13" i="1" l="1"/>
  <c r="AY8" i="1"/>
  <c r="AY13" i="1" s="1"/>
  <c r="AW8" i="1"/>
  <c r="AW13" i="1" s="1"/>
  <c r="AX8" i="1"/>
  <c r="AX13" i="1" s="1"/>
  <c r="AT8" i="1"/>
  <c r="AT13" i="1" s="1"/>
  <c r="AV8" i="1"/>
  <c r="AV13" i="1" s="1"/>
  <c r="AS8" i="1"/>
  <c r="AS13" i="1" s="1"/>
  <c r="AU8" i="1"/>
  <c r="AU13" i="1" s="1"/>
  <c r="AR8" i="1"/>
  <c r="AR13" i="1" s="1"/>
  <c r="AZ8" i="1"/>
  <c r="AZ13" i="1" s="1"/>
  <c r="BA8" i="1"/>
  <c r="BA13" i="1" s="1"/>
  <c r="AK51" i="1"/>
  <c r="AW51" i="1"/>
  <c r="AZ51" i="1"/>
  <c r="AP51" i="1"/>
  <c r="AG51" i="1"/>
  <c r="AM51" i="1"/>
  <c r="AY51" i="1"/>
  <c r="AU51" i="1"/>
  <c r="AE51" i="1"/>
  <c r="AT51" i="1"/>
  <c r="AO51" i="1"/>
  <c r="AR51" i="1"/>
  <c r="BB51" i="1"/>
  <c r="BA51" i="1"/>
  <c r="AN51" i="1"/>
  <c r="AX51" i="1"/>
  <c r="AL51" i="1"/>
  <c r="AI51" i="1"/>
  <c r="AF51" i="1"/>
  <c r="AV51" i="1"/>
  <c r="AS51" i="1"/>
  <c r="AJ51" i="1"/>
  <c r="AQ51" i="1"/>
  <c r="AH51" i="1"/>
  <c r="AQ8" i="1"/>
  <c r="AM55" i="1"/>
  <c r="AM16" i="1" s="1"/>
  <c r="AU55" i="1"/>
  <c r="AF55" i="1"/>
  <c r="AF16" i="1" s="1"/>
  <c r="AN55" i="1"/>
  <c r="AN16" i="1" s="1"/>
  <c r="AV55" i="1"/>
  <c r="AS55" i="1"/>
  <c r="AG55" i="1"/>
  <c r="AG16" i="1" s="1"/>
  <c r="AO55" i="1"/>
  <c r="AO16" i="1" s="1"/>
  <c r="AW55" i="1"/>
  <c r="AH55" i="1"/>
  <c r="AH16" i="1" s="1"/>
  <c r="AP55" i="1"/>
  <c r="AP16" i="1" s="1"/>
  <c r="AX55" i="1"/>
  <c r="AK55" i="1"/>
  <c r="AK16" i="1" s="1"/>
  <c r="AI55" i="1"/>
  <c r="AI16" i="1" s="1"/>
  <c r="AQ55" i="1"/>
  <c r="AY55" i="1"/>
  <c r="BA55" i="1"/>
  <c r="AJ55" i="1"/>
  <c r="AJ16" i="1" s="1"/>
  <c r="AR55" i="1"/>
  <c r="AZ55" i="1"/>
  <c r="AL55" i="1"/>
  <c r="AL16" i="1" s="1"/>
  <c r="AT55" i="1"/>
  <c r="BB55" i="1"/>
  <c r="AE55" i="1"/>
  <c r="AE16" i="1" s="1"/>
  <c r="AG65" i="1"/>
  <c r="AG29" i="1" s="1"/>
  <c r="AO65" i="1"/>
  <c r="AO29" i="1" s="1"/>
  <c r="AW65" i="1"/>
  <c r="AH65" i="1"/>
  <c r="AH29" i="1" s="1"/>
  <c r="AP65" i="1"/>
  <c r="AP29" i="1" s="1"/>
  <c r="AX65" i="1"/>
  <c r="AE65" i="1"/>
  <c r="AE29" i="1" s="1"/>
  <c r="AI65" i="1"/>
  <c r="AI29" i="1" s="1"/>
  <c r="AQ65" i="1"/>
  <c r="AY65" i="1"/>
  <c r="AU65" i="1"/>
  <c r="AJ65" i="1"/>
  <c r="AJ29" i="1" s="1"/>
  <c r="AR65" i="1"/>
  <c r="AZ65" i="1"/>
  <c r="AM65" i="1"/>
  <c r="AM29" i="1" s="1"/>
  <c r="AK65" i="1"/>
  <c r="AK29" i="1" s="1"/>
  <c r="AS65" i="1"/>
  <c r="BA65" i="1"/>
  <c r="AL65" i="1"/>
  <c r="AL29" i="1" s="1"/>
  <c r="AT65" i="1"/>
  <c r="BB65" i="1"/>
  <c r="AF65" i="1"/>
  <c r="AF29" i="1" s="1"/>
  <c r="AN65" i="1"/>
  <c r="AN29" i="1" s="1"/>
  <c r="AV65" i="1"/>
  <c r="AK66" i="1"/>
  <c r="AK30" i="1" s="1"/>
  <c r="AS66" i="1"/>
  <c r="BA66" i="1"/>
  <c r="AL66" i="1"/>
  <c r="AL30" i="1" s="1"/>
  <c r="AT66" i="1"/>
  <c r="BB66" i="1"/>
  <c r="AE66" i="1"/>
  <c r="AE30" i="1" s="1"/>
  <c r="AM66" i="1"/>
  <c r="AM30" i="1" s="1"/>
  <c r="AU66" i="1"/>
  <c r="AF66" i="1"/>
  <c r="AF30" i="1" s="1"/>
  <c r="AN66" i="1"/>
  <c r="AN30" i="1" s="1"/>
  <c r="AV66" i="1"/>
  <c r="AG66" i="1"/>
  <c r="AG30" i="1" s="1"/>
  <c r="AO66" i="1"/>
  <c r="AO30" i="1" s="1"/>
  <c r="AW66" i="1"/>
  <c r="AJ66" i="1"/>
  <c r="AJ30" i="1" s="1"/>
  <c r="AR66" i="1"/>
  <c r="AZ66" i="1"/>
  <c r="AY66" i="1"/>
  <c r="AX66" i="1"/>
  <c r="AH66" i="1"/>
  <c r="AH30" i="1" s="1"/>
  <c r="AI66" i="1"/>
  <c r="AI30" i="1" s="1"/>
  <c r="AP66" i="1"/>
  <c r="AP30" i="1" s="1"/>
  <c r="AQ66" i="1"/>
  <c r="AF59" i="1"/>
  <c r="AF20" i="1" s="1"/>
  <c r="AN59" i="1"/>
  <c r="AN20" i="1" s="1"/>
  <c r="AV59" i="1"/>
  <c r="AG59" i="1"/>
  <c r="AG20" i="1" s="1"/>
  <c r="AO59" i="1"/>
  <c r="AO20" i="1" s="1"/>
  <c r="AW59" i="1"/>
  <c r="AH59" i="1"/>
  <c r="AH20" i="1" s="1"/>
  <c r="AP59" i="1"/>
  <c r="AP20" i="1" s="1"/>
  <c r="AX59" i="1"/>
  <c r="AI59" i="1"/>
  <c r="AI20" i="1" s="1"/>
  <c r="AQ59" i="1"/>
  <c r="AY59" i="1"/>
  <c r="AJ59" i="1"/>
  <c r="AJ20" i="1" s="1"/>
  <c r="AR59" i="1"/>
  <c r="AZ59" i="1"/>
  <c r="AM59" i="1"/>
  <c r="AM20" i="1" s="1"/>
  <c r="AU59" i="1"/>
  <c r="AS59" i="1"/>
  <c r="AE59" i="1"/>
  <c r="AE20" i="1" s="1"/>
  <c r="AT59" i="1"/>
  <c r="AL59" i="1"/>
  <c r="AL20" i="1" s="1"/>
  <c r="BA59" i="1"/>
  <c r="BB59" i="1"/>
  <c r="AK59" i="1"/>
  <c r="AK20" i="1" s="1"/>
  <c r="AM68" i="1"/>
  <c r="AM32" i="1" s="1"/>
  <c r="AU68" i="1"/>
  <c r="AF68" i="1"/>
  <c r="AF32" i="1" s="1"/>
  <c r="AN68" i="1"/>
  <c r="AN32" i="1" s="1"/>
  <c r="AV68" i="1"/>
  <c r="AG68" i="1"/>
  <c r="AG32" i="1" s="1"/>
  <c r="AO68" i="1"/>
  <c r="AO32" i="1" s="1"/>
  <c r="AW68" i="1"/>
  <c r="AH68" i="1"/>
  <c r="AH32" i="1" s="1"/>
  <c r="AP68" i="1"/>
  <c r="AP32" i="1" s="1"/>
  <c r="AX68" i="1"/>
  <c r="AE68" i="1"/>
  <c r="AE32" i="1" s="1"/>
  <c r="AI68" i="1"/>
  <c r="AI32" i="1" s="1"/>
  <c r="AQ68" i="1"/>
  <c r="AY68" i="1"/>
  <c r="AL68" i="1"/>
  <c r="AL32" i="1" s="1"/>
  <c r="AT68" i="1"/>
  <c r="BB68" i="1"/>
  <c r="AK68" i="1"/>
  <c r="AK32" i="1" s="1"/>
  <c r="AJ68" i="1"/>
  <c r="AJ32" i="1" s="1"/>
  <c r="AR68" i="1"/>
  <c r="AS68" i="1"/>
  <c r="AZ68" i="1"/>
  <c r="BA68" i="1"/>
  <c r="Q53" i="1"/>
  <c r="Z53" i="1"/>
  <c r="AL67" i="1"/>
  <c r="AL31" i="1" s="1"/>
  <c r="AT67" i="1"/>
  <c r="BB67" i="1"/>
  <c r="AM67" i="1"/>
  <c r="AM31" i="1" s="1"/>
  <c r="AU67" i="1"/>
  <c r="AF67" i="1"/>
  <c r="AF31" i="1" s="1"/>
  <c r="AN67" i="1"/>
  <c r="AN31" i="1" s="1"/>
  <c r="AV67" i="1"/>
  <c r="AE67" i="1"/>
  <c r="AE31" i="1" s="1"/>
  <c r="AG67" i="1"/>
  <c r="AG31" i="1" s="1"/>
  <c r="AO67" i="1"/>
  <c r="AO31" i="1" s="1"/>
  <c r="AW67" i="1"/>
  <c r="AH67" i="1"/>
  <c r="AH31" i="1" s="1"/>
  <c r="AP67" i="1"/>
  <c r="AP31" i="1" s="1"/>
  <c r="AX67" i="1"/>
  <c r="AK67" i="1"/>
  <c r="AK31" i="1" s="1"/>
  <c r="AS67" i="1"/>
  <c r="BA67" i="1"/>
  <c r="AI67" i="1"/>
  <c r="AI31" i="1" s="1"/>
  <c r="AJ67" i="1"/>
  <c r="AJ31" i="1" s="1"/>
  <c r="AQ67" i="1"/>
  <c r="AR67" i="1"/>
  <c r="AY67" i="1"/>
  <c r="AZ67" i="1"/>
  <c r="AI54" i="1"/>
  <c r="AI15" i="1" s="1"/>
  <c r="AQ54" i="1"/>
  <c r="AY54" i="1"/>
  <c r="AE54" i="1"/>
  <c r="AE15" i="1" s="1"/>
  <c r="AJ54" i="1"/>
  <c r="AJ15" i="1" s="1"/>
  <c r="AR54" i="1"/>
  <c r="AZ54" i="1"/>
  <c r="AK54" i="1"/>
  <c r="AK15" i="1" s="1"/>
  <c r="AS54" i="1"/>
  <c r="BA54" i="1"/>
  <c r="AL54" i="1"/>
  <c r="AL15" i="1" s="1"/>
  <c r="AT54" i="1"/>
  <c r="BB54" i="1"/>
  <c r="AM54" i="1"/>
  <c r="AM15" i="1" s="1"/>
  <c r="AU54" i="1"/>
  <c r="AF54" i="1"/>
  <c r="AF15" i="1" s="1"/>
  <c r="AN54" i="1"/>
  <c r="AN15" i="1" s="1"/>
  <c r="AH54" i="1"/>
  <c r="AH15" i="1" s="1"/>
  <c r="AP54" i="1"/>
  <c r="AP15" i="1" s="1"/>
  <c r="AX54" i="1"/>
  <c r="AG54" i="1"/>
  <c r="AG15" i="1" s="1"/>
  <c r="AO54" i="1"/>
  <c r="AO15" i="1" s="1"/>
  <c r="AV54" i="1"/>
  <c r="AW54" i="1"/>
  <c r="AL57" i="1"/>
  <c r="AL18" i="1" s="1"/>
  <c r="AT57" i="1"/>
  <c r="BB57" i="1"/>
  <c r="AM57" i="1"/>
  <c r="AM18" i="1" s="1"/>
  <c r="AU57" i="1"/>
  <c r="AF57" i="1"/>
  <c r="AF18" i="1" s="1"/>
  <c r="AN57" i="1"/>
  <c r="AN18" i="1" s="1"/>
  <c r="AV57" i="1"/>
  <c r="AG57" i="1"/>
  <c r="AG18" i="1" s="1"/>
  <c r="AO57" i="1"/>
  <c r="AO18" i="1" s="1"/>
  <c r="AW57" i="1"/>
  <c r="AE57" i="1"/>
  <c r="AE18" i="1" s="1"/>
  <c r="AH57" i="1"/>
  <c r="AH18" i="1" s="1"/>
  <c r="AP57" i="1"/>
  <c r="AP18" i="1" s="1"/>
  <c r="AX57" i="1"/>
  <c r="AK57" i="1"/>
  <c r="AK18" i="1" s="1"/>
  <c r="AS57" i="1"/>
  <c r="BA57" i="1"/>
  <c r="AI57" i="1"/>
  <c r="AI18" i="1" s="1"/>
  <c r="AJ57" i="1"/>
  <c r="AJ18" i="1" s="1"/>
  <c r="AQ57" i="1"/>
  <c r="AR57" i="1"/>
  <c r="AY57" i="1"/>
  <c r="AZ57" i="1"/>
  <c r="O53" i="1"/>
  <c r="W53" i="1"/>
  <c r="S53" i="1"/>
  <c r="P53" i="1"/>
  <c r="AK56" i="1"/>
  <c r="AK17" i="1" s="1"/>
  <c r="AS56" i="1"/>
  <c r="BA56" i="1"/>
  <c r="AL56" i="1"/>
  <c r="AL17" i="1" s="1"/>
  <c r="AT56" i="1"/>
  <c r="BB56" i="1"/>
  <c r="AM56" i="1"/>
  <c r="AM17" i="1" s="1"/>
  <c r="AU56" i="1"/>
  <c r="AE56" i="1"/>
  <c r="AE17" i="1" s="1"/>
  <c r="AF56" i="1"/>
  <c r="AF17" i="1" s="1"/>
  <c r="AN56" i="1"/>
  <c r="AN17" i="1" s="1"/>
  <c r="AV56" i="1"/>
  <c r="AG56" i="1"/>
  <c r="AG17" i="1" s="1"/>
  <c r="AO56" i="1"/>
  <c r="AO17" i="1" s="1"/>
  <c r="AW56" i="1"/>
  <c r="AJ56" i="1"/>
  <c r="AJ17" i="1" s="1"/>
  <c r="AR56" i="1"/>
  <c r="AZ56" i="1"/>
  <c r="AY56" i="1"/>
  <c r="AH56" i="1"/>
  <c r="AH17" i="1" s="1"/>
  <c r="AI56" i="1"/>
  <c r="AI17" i="1" s="1"/>
  <c r="AP56" i="1"/>
  <c r="AP17" i="1" s="1"/>
  <c r="AQ56" i="1"/>
  <c r="AX56" i="1"/>
  <c r="I53" i="1"/>
  <c r="G53" i="1"/>
  <c r="H53" i="1"/>
  <c r="BA32" i="1" l="1"/>
  <c r="BA29" i="1"/>
  <c r="BB32" i="1"/>
  <c r="AT32" i="1"/>
  <c r="AQ13" i="1"/>
  <c r="AW15" i="1"/>
  <c r="BA18" i="1"/>
  <c r="AS32" i="1"/>
  <c r="AX17" i="1"/>
  <c r="AW31" i="1"/>
  <c r="AQ15" i="1"/>
  <c r="AQ32" i="1"/>
  <c r="AX29" i="1"/>
  <c r="AV17" i="1"/>
  <c r="AV18" i="1"/>
  <c r="AV31" i="1"/>
  <c r="AU16" i="1"/>
  <c r="AY18" i="1"/>
  <c r="AV15" i="1"/>
  <c r="AY31" i="1"/>
  <c r="AR20" i="1"/>
  <c r="AU30" i="1"/>
  <c r="BA16" i="1"/>
  <c r="AW20" i="1"/>
  <c r="AQ18" i="1"/>
  <c r="BB30" i="1"/>
  <c r="AZ29" i="1"/>
  <c r="AS16" i="1"/>
  <c r="AQ17" i="1"/>
  <c r="AW17" i="1"/>
  <c r="AX15" i="1"/>
  <c r="AU31" i="1"/>
  <c r="AS29" i="1"/>
  <c r="AW18" i="1"/>
  <c r="BB18" i="1"/>
  <c r="AY15" i="1"/>
  <c r="BB31" i="1"/>
  <c r="AU32" i="1"/>
  <c r="AT30" i="1"/>
  <c r="AS30" i="1"/>
  <c r="AR18" i="1"/>
  <c r="AT18" i="1"/>
  <c r="AY20" i="1"/>
  <c r="AV30" i="1"/>
  <c r="AV29" i="1"/>
  <c r="AE12" i="1"/>
  <c r="AE77" i="1" s="1"/>
  <c r="AX18" i="1"/>
  <c r="AX31" i="1"/>
  <c r="AW32" i="1"/>
  <c r="AZ30" i="1"/>
  <c r="AZ16" i="1"/>
  <c r="AV20" i="1"/>
  <c r="AX16" i="1"/>
  <c r="AV16" i="1"/>
  <c r="AZ18" i="1"/>
  <c r="AR15" i="1"/>
  <c r="AX32" i="1"/>
  <c r="AY16" i="1"/>
  <c r="AS18" i="1"/>
  <c r="AS31" i="1"/>
  <c r="AR16" i="1"/>
  <c r="AZ17" i="1"/>
  <c r="AW30" i="1"/>
  <c r="AY29" i="1"/>
  <c r="AX30" i="1"/>
  <c r="AV32" i="1"/>
  <c r="BB29" i="1"/>
  <c r="AJ12" i="1"/>
  <c r="AJ77" i="1" s="1"/>
  <c r="AM12" i="1"/>
  <c r="AY12" i="1" s="1"/>
  <c r="AY77" i="1" s="1"/>
  <c r="BB17" i="1"/>
  <c r="BA15" i="1"/>
  <c r="BA31" i="1"/>
  <c r="AT31" i="1"/>
  <c r="AZ32" i="1"/>
  <c r="AT29" i="1"/>
  <c r="AG12" i="1"/>
  <c r="AS12" i="1" s="1"/>
  <c r="AS77" i="1" s="1"/>
  <c r="AT17" i="1"/>
  <c r="AS15" i="1"/>
  <c r="AR32" i="1"/>
  <c r="AQ20" i="1"/>
  <c r="AP12" i="1"/>
  <c r="BB12" i="1" s="1"/>
  <c r="BB77" i="1" s="1"/>
  <c r="AS20" i="1"/>
  <c r="AU20" i="1"/>
  <c r="AZ20" i="1"/>
  <c r="AR30" i="1"/>
  <c r="AF12" i="1"/>
  <c r="AF77" i="1" s="1"/>
  <c r="AO12" i="1"/>
  <c r="BA12" i="1" s="1"/>
  <c r="BA77" i="1" s="1"/>
  <c r="AY17" i="1"/>
  <c r="BA17" i="1"/>
  <c r="AU15" i="1"/>
  <c r="AZ15" i="1"/>
  <c r="AZ31" i="1"/>
  <c r="AY32" i="1"/>
  <c r="AX20" i="1"/>
  <c r="AW16" i="1"/>
  <c r="AI12" i="1"/>
  <c r="AU12" i="1" s="1"/>
  <c r="AU77" i="1" s="1"/>
  <c r="AR31" i="1"/>
  <c r="BB20" i="1"/>
  <c r="AY30" i="1"/>
  <c r="AW29" i="1"/>
  <c r="AU29" i="1"/>
  <c r="AL12" i="1"/>
  <c r="AX12" i="1" s="1"/>
  <c r="AX77" i="1" s="1"/>
  <c r="AK12" i="1"/>
  <c r="AW12" i="1" s="1"/>
  <c r="AW77" i="1" s="1"/>
  <c r="AR17" i="1"/>
  <c r="BB15" i="1"/>
  <c r="AQ31" i="1"/>
  <c r="AT20" i="1"/>
  <c r="AQ30" i="1"/>
  <c r="AQ29" i="1"/>
  <c r="BB16" i="1"/>
  <c r="AQ16" i="1"/>
  <c r="AH12" i="1"/>
  <c r="AT12" i="1" s="1"/>
  <c r="AT77" i="1" s="1"/>
  <c r="AS17" i="1"/>
  <c r="AU18" i="1"/>
  <c r="AU17" i="1"/>
  <c r="AT15" i="1"/>
  <c r="BA20" i="1"/>
  <c r="BA30" i="1"/>
  <c r="AR29" i="1"/>
  <c r="AT16" i="1"/>
  <c r="AN12" i="1"/>
  <c r="AZ12" i="1" s="1"/>
  <c r="AZ77" i="1" s="1"/>
  <c r="AH53" i="1"/>
  <c r="AH14" i="1" s="1"/>
  <c r="AP53" i="1"/>
  <c r="AP14" i="1" s="1"/>
  <c r="AX53" i="1"/>
  <c r="AI53" i="1"/>
  <c r="AI14" i="1" s="1"/>
  <c r="AQ53" i="1"/>
  <c r="AY53" i="1"/>
  <c r="AJ53" i="1"/>
  <c r="AJ14" i="1" s="1"/>
  <c r="AR53" i="1"/>
  <c r="AZ53" i="1"/>
  <c r="AK53" i="1"/>
  <c r="AK14" i="1" s="1"/>
  <c r="AS53" i="1"/>
  <c r="BA53" i="1"/>
  <c r="AL53" i="1"/>
  <c r="AL14" i="1" s="1"/>
  <c r="AT53" i="1"/>
  <c r="BB53" i="1"/>
  <c r="AM53" i="1"/>
  <c r="AM14" i="1" s="1"/>
  <c r="AU53" i="1"/>
  <c r="AG53" i="1"/>
  <c r="AG14" i="1" s="1"/>
  <c r="AO53" i="1"/>
  <c r="AO14" i="1" s="1"/>
  <c r="AW53" i="1"/>
  <c r="AE53" i="1"/>
  <c r="AE14" i="1" s="1"/>
  <c r="AV53" i="1"/>
  <c r="AF53" i="1"/>
  <c r="AF14" i="1" s="1"/>
  <c r="AN53" i="1"/>
  <c r="AN14" i="1" s="1"/>
  <c r="AW14" i="1" l="1"/>
  <c r="BA14" i="1"/>
  <c r="AH77" i="1"/>
  <c r="AV12" i="1"/>
  <c r="AV77" i="1" s="1"/>
  <c r="AQ12" i="1"/>
  <c r="AQ77" i="1" s="1"/>
  <c r="AS14" i="1"/>
  <c r="AN77" i="1"/>
  <c r="AL77" i="1"/>
  <c r="AI77" i="1"/>
  <c r="AZ14" i="1"/>
  <c r="AO77" i="1"/>
  <c r="AP77" i="1"/>
  <c r="AG77" i="1"/>
  <c r="AM77" i="1"/>
  <c r="AU14" i="1"/>
  <c r="AR14" i="1"/>
  <c r="AR12" i="1"/>
  <c r="AR77" i="1" s="1"/>
  <c r="AT14" i="1"/>
  <c r="BB14" i="1"/>
  <c r="AV14" i="1"/>
  <c r="AY14" i="1"/>
  <c r="AX14" i="1"/>
  <c r="AQ14" i="1"/>
  <c r="AK77" i="1"/>
  <c r="G201" i="1" l="1"/>
  <c r="H5" i="1"/>
  <c r="H79" i="1" s="1"/>
  <c r="H101" i="1" s="1"/>
  <c r="G6" i="1"/>
  <c r="G87" i="1"/>
  <c r="G64" i="1" l="1"/>
  <c r="H87" i="1"/>
  <c r="H201" i="1"/>
  <c r="H6" i="1"/>
  <c r="I5" i="1"/>
  <c r="I79" i="1" s="1"/>
  <c r="I101" i="1" s="1"/>
  <c r="I201" i="1" l="1"/>
  <c r="I87" i="1"/>
  <c r="I6" i="1"/>
  <c r="J5" i="1"/>
  <c r="H64" i="1"/>
  <c r="G63" i="1"/>
  <c r="G33" i="1"/>
  <c r="G69" i="1" s="1"/>
  <c r="J80" i="1" l="1"/>
  <c r="J79" i="1" s="1"/>
  <c r="J101" i="1" s="1"/>
  <c r="J85" i="1"/>
  <c r="I64" i="1"/>
  <c r="H63" i="1"/>
  <c r="H33" i="1"/>
  <c r="H69" i="1" s="1"/>
  <c r="J201" i="1"/>
  <c r="J6" i="1"/>
  <c r="K5" i="1"/>
  <c r="J87" i="1"/>
  <c r="K80" i="1" l="1"/>
  <c r="K79" i="1" s="1"/>
  <c r="K101" i="1" s="1"/>
  <c r="K85" i="1"/>
  <c r="K87" i="1"/>
  <c r="K6" i="1"/>
  <c r="L5" i="1"/>
  <c r="K201" i="1"/>
  <c r="J64" i="1"/>
  <c r="I63" i="1"/>
  <c r="I33" i="1"/>
  <c r="I69" i="1" s="1"/>
  <c r="L85" i="1" l="1"/>
  <c r="L80" i="1"/>
  <c r="L79" i="1" s="1"/>
  <c r="L101" i="1" s="1"/>
  <c r="K64" i="1"/>
  <c r="J63" i="1"/>
  <c r="J33" i="1"/>
  <c r="J69" i="1" s="1"/>
  <c r="L6" i="1"/>
  <c r="M5" i="1"/>
  <c r="L87" i="1"/>
  <c r="L201" i="1"/>
  <c r="M85" i="1" l="1"/>
  <c r="M80" i="1"/>
  <c r="M79" i="1" s="1"/>
  <c r="M101" i="1" s="1"/>
  <c r="M87" i="1"/>
  <c r="M201" i="1"/>
  <c r="M6" i="1"/>
  <c r="N5" i="1"/>
  <c r="L64" i="1"/>
  <c r="K63" i="1"/>
  <c r="K33" i="1"/>
  <c r="K69" i="1" s="1"/>
  <c r="N85" i="1" l="1"/>
  <c r="N80" i="1"/>
  <c r="N79" i="1" s="1"/>
  <c r="N101" i="1" s="1"/>
  <c r="N87" i="1"/>
  <c r="N6" i="1"/>
  <c r="O5" i="1"/>
  <c r="N201" i="1"/>
  <c r="M64" i="1"/>
  <c r="L63" i="1"/>
  <c r="L33" i="1"/>
  <c r="L69" i="1" s="1"/>
  <c r="O85" i="1" l="1"/>
  <c r="O80" i="1"/>
  <c r="O79" i="1" s="1"/>
  <c r="O101" i="1" s="1"/>
  <c r="N64" i="1"/>
  <c r="M63" i="1"/>
  <c r="M33" i="1"/>
  <c r="M69" i="1" s="1"/>
  <c r="O201" i="1"/>
  <c r="O6" i="1"/>
  <c r="P5" i="1"/>
  <c r="O87" i="1"/>
  <c r="P85" i="1" l="1"/>
  <c r="P80" i="1"/>
  <c r="P79" i="1" s="1"/>
  <c r="P101" i="1" s="1"/>
  <c r="P6" i="1"/>
  <c r="P87" i="1"/>
  <c r="Q5" i="1"/>
  <c r="P201" i="1"/>
  <c r="N63" i="1"/>
  <c r="N33" i="1"/>
  <c r="N69" i="1" s="1"/>
  <c r="O64" i="1"/>
  <c r="Q85" i="1" l="1"/>
  <c r="Q80" i="1"/>
  <c r="Q79" i="1" s="1"/>
  <c r="Q101" i="1" s="1"/>
  <c r="P64" i="1"/>
  <c r="O63" i="1"/>
  <c r="O33" i="1"/>
  <c r="O69" i="1" s="1"/>
  <c r="Q201" i="1"/>
  <c r="Q6" i="1"/>
  <c r="Q87" i="1"/>
  <c r="R5" i="1"/>
  <c r="R85" i="1" l="1"/>
  <c r="R80" i="1"/>
  <c r="R79" i="1" s="1"/>
  <c r="R101" i="1" s="1"/>
  <c r="P63" i="1"/>
  <c r="P33" i="1"/>
  <c r="P69" i="1" s="1"/>
  <c r="Q64" i="1"/>
  <c r="R6" i="1"/>
  <c r="S5" i="1"/>
  <c r="S80" i="1" s="1"/>
  <c r="R87" i="1"/>
  <c r="R201" i="1"/>
  <c r="S79" i="1" l="1"/>
  <c r="S101" i="1" s="1"/>
  <c r="R64" i="1"/>
  <c r="S6" i="1"/>
  <c r="S87" i="1"/>
  <c r="T5" i="1"/>
  <c r="T80" i="1" s="1"/>
  <c r="T79" i="1" s="1"/>
  <c r="T101" i="1" s="1"/>
  <c r="S201" i="1"/>
  <c r="S85" i="1"/>
  <c r="Q63" i="1"/>
  <c r="Q33" i="1"/>
  <c r="Q69" i="1" s="1"/>
  <c r="R63" i="1" l="1"/>
  <c r="R33" i="1"/>
  <c r="R69" i="1" s="1"/>
  <c r="U5" i="1"/>
  <c r="U80" i="1" s="1"/>
  <c r="U79" i="1" s="1"/>
  <c r="U101" i="1" s="1"/>
  <c r="T201" i="1"/>
  <c r="T87" i="1"/>
  <c r="T6" i="1"/>
  <c r="T85" i="1"/>
  <c r="S64" i="1"/>
  <c r="T64" i="1" l="1"/>
  <c r="U87" i="1"/>
  <c r="V5" i="1"/>
  <c r="V80" i="1" s="1"/>
  <c r="V79" i="1" s="1"/>
  <c r="V101" i="1" s="1"/>
  <c r="U6" i="1"/>
  <c r="U201" i="1"/>
  <c r="S63" i="1"/>
  <c r="S33" i="1"/>
  <c r="S69" i="1" s="1"/>
  <c r="U64" i="1" l="1"/>
  <c r="T63" i="1"/>
  <c r="T33" i="1"/>
  <c r="T69" i="1" s="1"/>
  <c r="V6" i="1"/>
  <c r="W5" i="1"/>
  <c r="W80" i="1" s="1"/>
  <c r="W79" i="1" s="1"/>
  <c r="W101" i="1" s="1"/>
  <c r="V201" i="1"/>
  <c r="V85" i="1"/>
  <c r="V87" i="1"/>
  <c r="W85" i="1" l="1"/>
  <c r="W87" i="1"/>
  <c r="X5" i="1"/>
  <c r="X80" i="1" s="1"/>
  <c r="X79" i="1" s="1"/>
  <c r="X101" i="1" s="1"/>
  <c r="W6" i="1"/>
  <c r="W201" i="1"/>
  <c r="V64" i="1"/>
  <c r="U63" i="1"/>
  <c r="U33" i="1"/>
  <c r="U69" i="1" s="1"/>
  <c r="Y5" i="1" l="1"/>
  <c r="Y80" i="1" s="1"/>
  <c r="Y79" i="1" s="1"/>
  <c r="Y101" i="1" s="1"/>
  <c r="X6" i="1"/>
  <c r="X85" i="1"/>
  <c r="X87" i="1"/>
  <c r="X201" i="1"/>
  <c r="V63" i="1"/>
  <c r="V33" i="1"/>
  <c r="V69" i="1" s="1"/>
  <c r="W64" i="1"/>
  <c r="X64" i="1" l="1"/>
  <c r="W63" i="1"/>
  <c r="W33" i="1"/>
  <c r="W69" i="1" s="1"/>
  <c r="Y201" i="1"/>
  <c r="Y85" i="1"/>
  <c r="Y6" i="1"/>
  <c r="Y87" i="1"/>
  <c r="Z5" i="1"/>
  <c r="Z80" i="1" s="1"/>
  <c r="Z79" i="1" s="1"/>
  <c r="Z101" i="1" s="1"/>
  <c r="X63" i="1" l="1"/>
  <c r="X33" i="1"/>
  <c r="X69" i="1" s="1"/>
  <c r="Y64" i="1"/>
  <c r="Z6" i="1"/>
  <c r="Z87" i="1"/>
  <c r="AA5" i="1"/>
  <c r="AA80" i="1" s="1"/>
  <c r="AA79" i="1" s="1"/>
  <c r="AA101" i="1" s="1"/>
  <c r="Z85" i="1"/>
  <c r="Z201" i="1"/>
  <c r="Y63" i="1" l="1"/>
  <c r="Y33" i="1"/>
  <c r="Y69" i="1" s="1"/>
  <c r="AA201" i="1"/>
  <c r="AA87" i="1"/>
  <c r="AA85" i="1"/>
  <c r="AA6" i="1"/>
  <c r="AB5" i="1"/>
  <c r="AB80" i="1" s="1"/>
  <c r="AB79" i="1" s="1"/>
  <c r="AB101" i="1" s="1"/>
  <c r="Z64" i="1"/>
  <c r="AA64" i="1" l="1"/>
  <c r="AB87" i="1"/>
  <c r="AB6" i="1"/>
  <c r="AB201" i="1"/>
  <c r="AC5" i="1"/>
  <c r="AC80" i="1" s="1"/>
  <c r="AC79" i="1" s="1"/>
  <c r="AC101" i="1" s="1"/>
  <c r="AB85" i="1"/>
  <c r="Z63" i="1"/>
  <c r="Z33" i="1"/>
  <c r="Z69" i="1" s="1"/>
  <c r="AB64" i="1" l="1"/>
  <c r="AA63" i="1"/>
  <c r="AA33" i="1"/>
  <c r="AA69" i="1" s="1"/>
  <c r="AC201" i="1"/>
  <c r="AC87" i="1"/>
  <c r="AC85" i="1"/>
  <c r="AC6" i="1"/>
  <c r="AD5" i="1"/>
  <c r="AD80" i="1" s="1"/>
  <c r="AD79" i="1" s="1"/>
  <c r="AD101" i="1" s="1"/>
  <c r="H119" i="1"/>
  <c r="AD87" i="1" l="1"/>
  <c r="AD6" i="1"/>
  <c r="AE5" i="1"/>
  <c r="AD85" i="1"/>
  <c r="AD201" i="1"/>
  <c r="AC64" i="1"/>
  <c r="AB63" i="1"/>
  <c r="AB33" i="1"/>
  <c r="AB69" i="1" s="1"/>
  <c r="I119" i="1"/>
  <c r="AE193" i="1" l="1"/>
  <c r="AE199" i="1" s="1"/>
  <c r="AE201" i="1"/>
  <c r="AE136" i="1"/>
  <c r="AE80" i="1"/>
  <c r="AE79" i="1" s="1"/>
  <c r="AE101" i="1" s="1"/>
  <c r="AE219" i="1" s="1"/>
  <c r="AE87" i="1"/>
  <c r="AE85" i="1"/>
  <c r="AE147" i="1"/>
  <c r="AE138" i="1"/>
  <c r="AE155" i="1"/>
  <c r="AE154" i="1"/>
  <c r="AE140" i="1"/>
  <c r="AE146" i="1"/>
  <c r="AE148" i="1"/>
  <c r="AE141" i="1"/>
  <c r="AE142" i="1"/>
  <c r="AE143" i="1"/>
  <c r="AE144" i="1"/>
  <c r="AE145" i="1"/>
  <c r="AE6" i="1"/>
  <c r="AE156" i="1"/>
  <c r="AE149" i="1"/>
  <c r="AE150" i="1"/>
  <c r="AE151" i="1"/>
  <c r="AE152" i="1"/>
  <c r="AE153" i="1"/>
  <c r="AE161" i="1"/>
  <c r="AE157" i="1"/>
  <c r="AE158" i="1"/>
  <c r="AE159" i="1"/>
  <c r="AE160" i="1"/>
  <c r="AF5" i="1"/>
  <c r="AE139" i="1"/>
  <c r="AD64" i="1"/>
  <c r="AC63" i="1"/>
  <c r="AC33" i="1"/>
  <c r="AC69" i="1" s="1"/>
  <c r="J119" i="1"/>
  <c r="AF193" i="1" l="1"/>
  <c r="AF199" i="1" s="1"/>
  <c r="AF201" i="1"/>
  <c r="AF136" i="1"/>
  <c r="AE163" i="1"/>
  <c r="AE131" i="1" s="1"/>
  <c r="AF80" i="1"/>
  <c r="AF79" i="1" s="1"/>
  <c r="AF101" i="1" s="1"/>
  <c r="AF219" i="1" s="1"/>
  <c r="AF87" i="1"/>
  <c r="AF130" i="1" s="1"/>
  <c r="AF227" i="1" s="1"/>
  <c r="AF229" i="1" s="1"/>
  <c r="AE188" i="1"/>
  <c r="AE189" i="1" s="1"/>
  <c r="AE233" i="1" s="1"/>
  <c r="AE130" i="1"/>
  <c r="AE227" i="1" s="1"/>
  <c r="AE229" i="1" s="1"/>
  <c r="AF85" i="1"/>
  <c r="AF156" i="1"/>
  <c r="AF141" i="1"/>
  <c r="AF157" i="1"/>
  <c r="AF149" i="1"/>
  <c r="AF142" i="1"/>
  <c r="AF146" i="1"/>
  <c r="AF154" i="1"/>
  <c r="AF148" i="1"/>
  <c r="AF140" i="1"/>
  <c r="AF155" i="1"/>
  <c r="AF138" i="1"/>
  <c r="AD63" i="1"/>
  <c r="AD33" i="1"/>
  <c r="AD69" i="1" s="1"/>
  <c r="AF161" i="1"/>
  <c r="AF147" i="1"/>
  <c r="AY64" i="1"/>
  <c r="BB64" i="1"/>
  <c r="AH64" i="1"/>
  <c r="AH28" i="1" s="1"/>
  <c r="AX64" i="1"/>
  <c r="AN64" i="1"/>
  <c r="AN28" i="1" s="1"/>
  <c r="AM64" i="1"/>
  <c r="AM28" i="1" s="1"/>
  <c r="AP64" i="1"/>
  <c r="AP28" i="1" s="1"/>
  <c r="AV64" i="1"/>
  <c r="AK64" i="1"/>
  <c r="AK28" i="1" s="1"/>
  <c r="AO64" i="1"/>
  <c r="AO28" i="1" s="1"/>
  <c r="AE64" i="1"/>
  <c r="AE28" i="1" s="1"/>
  <c r="BA64" i="1"/>
  <c r="AZ64" i="1"/>
  <c r="AS64" i="1"/>
  <c r="AF64" i="1"/>
  <c r="AF28" i="1" s="1"/>
  <c r="AR28" i="1" s="1"/>
  <c r="AW64" i="1"/>
  <c r="AU64" i="1"/>
  <c r="AQ64" i="1"/>
  <c r="AT64" i="1"/>
  <c r="AR64" i="1"/>
  <c r="AL64" i="1"/>
  <c r="AL28" i="1" s="1"/>
  <c r="AX28" i="1" s="1"/>
  <c r="AG64" i="1"/>
  <c r="AG28" i="1" s="1"/>
  <c r="AJ64" i="1"/>
  <c r="AJ28" i="1" s="1"/>
  <c r="AI64" i="1"/>
  <c r="AI28" i="1" s="1"/>
  <c r="AF6" i="1"/>
  <c r="AG5" i="1"/>
  <c r="AG201" i="1" s="1"/>
  <c r="AF153" i="1"/>
  <c r="AF160" i="1"/>
  <c r="AF152" i="1"/>
  <c r="AF145" i="1"/>
  <c r="AF139" i="1"/>
  <c r="AF159" i="1"/>
  <c r="AF151" i="1"/>
  <c r="AF144" i="1"/>
  <c r="AF158" i="1"/>
  <c r="AF150" i="1"/>
  <c r="AF143" i="1"/>
  <c r="K119" i="1"/>
  <c r="AV28" i="1" l="1"/>
  <c r="AG136" i="1"/>
  <c r="BA28" i="1"/>
  <c r="AU28" i="1"/>
  <c r="AS28" i="1"/>
  <c r="AQ28" i="1"/>
  <c r="AT28" i="1"/>
  <c r="AW28" i="1"/>
  <c r="BB28" i="1"/>
  <c r="AY28" i="1"/>
  <c r="AZ28" i="1"/>
  <c r="AE127" i="1"/>
  <c r="AE19" i="1"/>
  <c r="AF163" i="1"/>
  <c r="AF131" i="1" s="1"/>
  <c r="AG80" i="1"/>
  <c r="AG79" i="1" s="1"/>
  <c r="AG101" i="1" s="1"/>
  <c r="AG219" i="1" s="1"/>
  <c r="AG87" i="1"/>
  <c r="AG130" i="1" s="1"/>
  <c r="AG227" i="1" s="1"/>
  <c r="AG229" i="1" s="1"/>
  <c r="AE192" i="1"/>
  <c r="AE198" i="1" s="1"/>
  <c r="AE106" i="1"/>
  <c r="AF186" i="1"/>
  <c r="AF191" i="1" s="1"/>
  <c r="AG156" i="1"/>
  <c r="AG147" i="1"/>
  <c r="AG140" i="1"/>
  <c r="AG142" i="1"/>
  <c r="AG157" i="1"/>
  <c r="AG159" i="1"/>
  <c r="AG160" i="1"/>
  <c r="AG138" i="1"/>
  <c r="AG155" i="1"/>
  <c r="AG158" i="1"/>
  <c r="AG144" i="1"/>
  <c r="AG150" i="1"/>
  <c r="AG143" i="1"/>
  <c r="AH5" i="1"/>
  <c r="AG153" i="1"/>
  <c r="AG149" i="1"/>
  <c r="AG146" i="1"/>
  <c r="AG151" i="1"/>
  <c r="AG145" i="1"/>
  <c r="AG6" i="1"/>
  <c r="AG152" i="1"/>
  <c r="AG148" i="1"/>
  <c r="AG154" i="1"/>
  <c r="AG141" i="1"/>
  <c r="AG161" i="1"/>
  <c r="AG139" i="1"/>
  <c r="AP69" i="1"/>
  <c r="BA69" i="1"/>
  <c r="AM69" i="1"/>
  <c r="AO69" i="1"/>
  <c r="AW69" i="1"/>
  <c r="AI69" i="1"/>
  <c r="AR69" i="1"/>
  <c r="AU69" i="1"/>
  <c r="AX69" i="1"/>
  <c r="AZ69" i="1"/>
  <c r="AK69" i="1"/>
  <c r="AJ69" i="1"/>
  <c r="AE69" i="1"/>
  <c r="AQ69" i="1"/>
  <c r="BB69" i="1"/>
  <c r="AV69" i="1"/>
  <c r="AS69" i="1"/>
  <c r="AY69" i="1"/>
  <c r="AN69" i="1"/>
  <c r="AL69" i="1"/>
  <c r="AH69" i="1"/>
  <c r="AF69" i="1"/>
  <c r="AT69" i="1"/>
  <c r="AG69" i="1"/>
  <c r="AQ63" i="1"/>
  <c r="AL63" i="1"/>
  <c r="AL27" i="1" s="1"/>
  <c r="AK63" i="1"/>
  <c r="AK27" i="1" s="1"/>
  <c r="AJ63" i="1"/>
  <c r="AJ27" i="1" s="1"/>
  <c r="AI63" i="1"/>
  <c r="AI27" i="1" s="1"/>
  <c r="AV63" i="1"/>
  <c r="AO63" i="1"/>
  <c r="AO27" i="1" s="1"/>
  <c r="AE63" i="1"/>
  <c r="AE27" i="1" s="1"/>
  <c r="AM63" i="1"/>
  <c r="AM27" i="1" s="1"/>
  <c r="AN63" i="1"/>
  <c r="AN27" i="1" s="1"/>
  <c r="AW63" i="1"/>
  <c r="AR63" i="1"/>
  <c r="BB63" i="1"/>
  <c r="AG63" i="1"/>
  <c r="AG27" i="1" s="1"/>
  <c r="AU63" i="1"/>
  <c r="AY63" i="1"/>
  <c r="AH63" i="1"/>
  <c r="AH27" i="1" s="1"/>
  <c r="AF63" i="1"/>
  <c r="AF27" i="1" s="1"/>
  <c r="AS63" i="1"/>
  <c r="AZ63" i="1"/>
  <c r="AP63" i="1"/>
  <c r="AP27" i="1" s="1"/>
  <c r="BA63" i="1"/>
  <c r="AX63" i="1"/>
  <c r="AT63" i="1"/>
  <c r="L119" i="1"/>
  <c r="AH201" i="1" l="1"/>
  <c r="AY27" i="1"/>
  <c r="AQ27" i="1"/>
  <c r="AW27" i="1"/>
  <c r="AF192" i="1"/>
  <c r="AF198" i="1" s="1"/>
  <c r="AH136" i="1"/>
  <c r="AH193" i="1"/>
  <c r="AH199" i="1" s="1"/>
  <c r="AF188" i="1"/>
  <c r="AF189" i="1" s="1"/>
  <c r="AZ27" i="1"/>
  <c r="AR27" i="1"/>
  <c r="AU27" i="1"/>
  <c r="AS27" i="1"/>
  <c r="AV27" i="1"/>
  <c r="BA27" i="1"/>
  <c r="BB27" i="1"/>
  <c r="AX27" i="1"/>
  <c r="AT27" i="1"/>
  <c r="AF19" i="1"/>
  <c r="AF127" i="1"/>
  <c r="AG163" i="1"/>
  <c r="AG131" i="1" s="1"/>
  <c r="AH80" i="1"/>
  <c r="AH79" i="1" s="1"/>
  <c r="AH101" i="1" s="1"/>
  <c r="AH219" i="1" s="1"/>
  <c r="AH87" i="1"/>
  <c r="AH85" i="1"/>
  <c r="AM33" i="1"/>
  <c r="AM82" i="1"/>
  <c r="AE33" i="1"/>
  <c r="AE82" i="1"/>
  <c r="AO33" i="1"/>
  <c r="AO82" i="1"/>
  <c r="AL33" i="1"/>
  <c r="AL82" i="1"/>
  <c r="AG33" i="1"/>
  <c r="AG82" i="1"/>
  <c r="AF33" i="1"/>
  <c r="AF82" i="1"/>
  <c r="AP33" i="1"/>
  <c r="AP82" i="1"/>
  <c r="AI33" i="1"/>
  <c r="AI82" i="1"/>
  <c r="AK33" i="1"/>
  <c r="AK82" i="1"/>
  <c r="AN33" i="1"/>
  <c r="AN82" i="1"/>
  <c r="AH33" i="1"/>
  <c r="AH82" i="1"/>
  <c r="AJ33" i="1"/>
  <c r="AJ82" i="1"/>
  <c r="AH152" i="1"/>
  <c r="AH150" i="1"/>
  <c r="AH139" i="1"/>
  <c r="AI5" i="1"/>
  <c r="AH156" i="1"/>
  <c r="AH148" i="1"/>
  <c r="AH145" i="1"/>
  <c r="AH147" i="1"/>
  <c r="AH159" i="1"/>
  <c r="AH154" i="1"/>
  <c r="AH143" i="1"/>
  <c r="AH144" i="1"/>
  <c r="AH161" i="1"/>
  <c r="AH138" i="1"/>
  <c r="AH151" i="1"/>
  <c r="AH142" i="1"/>
  <c r="AH146" i="1"/>
  <c r="AH141" i="1"/>
  <c r="AH6" i="1"/>
  <c r="AH140" i="1"/>
  <c r="AH149" i="1"/>
  <c r="AH153" i="1"/>
  <c r="AH157" i="1"/>
  <c r="AH155" i="1"/>
  <c r="AH158" i="1"/>
  <c r="AH160" i="1"/>
  <c r="M119" i="1"/>
  <c r="AI201" i="1" l="1"/>
  <c r="AF106" i="1"/>
  <c r="AF233" i="1"/>
  <c r="AI136" i="1"/>
  <c r="AI193" i="1"/>
  <c r="AI199" i="1" s="1"/>
  <c r="AG186" i="1"/>
  <c r="AG191" i="1" s="1"/>
  <c r="AG193" i="1" s="1"/>
  <c r="AG199" i="1" s="1"/>
  <c r="AG19" i="1"/>
  <c r="AG127" i="1"/>
  <c r="AH163" i="1"/>
  <c r="AH131" i="1" s="1"/>
  <c r="AI80" i="1"/>
  <c r="AI79" i="1" s="1"/>
  <c r="AI101" i="1" s="1"/>
  <c r="AI219" i="1" s="1"/>
  <c r="AI87" i="1"/>
  <c r="AH130" i="1"/>
  <c r="AH227" i="1" s="1"/>
  <c r="AH229" i="1" s="1"/>
  <c r="AQ33" i="1"/>
  <c r="AQ82" i="1"/>
  <c r="AI85" i="1"/>
  <c r="AY33" i="1"/>
  <c r="AY82" i="1"/>
  <c r="AX33" i="1"/>
  <c r="AX82" i="1"/>
  <c r="AR33" i="1"/>
  <c r="AR82" i="1"/>
  <c r="AS33" i="1"/>
  <c r="AS82" i="1"/>
  <c r="AZ33" i="1"/>
  <c r="AZ82" i="1"/>
  <c r="AT33" i="1"/>
  <c r="AT82" i="1"/>
  <c r="BB33" i="1"/>
  <c r="BB82" i="1"/>
  <c r="AW33" i="1"/>
  <c r="AW82" i="1"/>
  <c r="AV33" i="1"/>
  <c r="AV82" i="1"/>
  <c r="BA33" i="1"/>
  <c r="BA82" i="1"/>
  <c r="AU33" i="1"/>
  <c r="AU82" i="1"/>
  <c r="AI142" i="1"/>
  <c r="AI138" i="1"/>
  <c r="AI147" i="1"/>
  <c r="AI161" i="1"/>
  <c r="AI151" i="1"/>
  <c r="AI140" i="1"/>
  <c r="AI156" i="1"/>
  <c r="AI153" i="1"/>
  <c r="AI141" i="1"/>
  <c r="AI158" i="1"/>
  <c r="AI139" i="1"/>
  <c r="AI145" i="1"/>
  <c r="AI143" i="1"/>
  <c r="AI150" i="1"/>
  <c r="AI160" i="1"/>
  <c r="AI149" i="1"/>
  <c r="AI144" i="1"/>
  <c r="AI155" i="1"/>
  <c r="AI6" i="1"/>
  <c r="AI154" i="1"/>
  <c r="AJ5" i="1"/>
  <c r="AI157" i="1"/>
  <c r="AI152" i="1"/>
  <c r="AI146" i="1"/>
  <c r="AI148" i="1"/>
  <c r="AI159" i="1"/>
  <c r="N119" i="1"/>
  <c r="G103" i="1"/>
  <c r="H84" i="1"/>
  <c r="AG188" i="1" l="1"/>
  <c r="AG189" i="1" s="1"/>
  <c r="AH186" i="1" s="1"/>
  <c r="AH191" i="1" s="1"/>
  <c r="AJ136" i="1"/>
  <c r="AJ201" i="1"/>
  <c r="AG106" i="1"/>
  <c r="AG233" i="1"/>
  <c r="H102" i="1"/>
  <c r="H103" i="1" s="1"/>
  <c r="AG192" i="1"/>
  <c r="AG198" i="1" s="1"/>
  <c r="AH19" i="1"/>
  <c r="AH127" i="1"/>
  <c r="AI163" i="1"/>
  <c r="AI131" i="1" s="1"/>
  <c r="AJ80" i="1"/>
  <c r="AJ79" i="1" s="1"/>
  <c r="AJ101" i="1" s="1"/>
  <c r="AJ219" i="1" s="1"/>
  <c r="AJ87" i="1"/>
  <c r="AI130" i="1"/>
  <c r="AI227" i="1" s="1"/>
  <c r="AI229" i="1" s="1"/>
  <c r="AJ85" i="1"/>
  <c r="AJ145" i="1"/>
  <c r="AJ151" i="1"/>
  <c r="AJ144" i="1"/>
  <c r="AJ155" i="1"/>
  <c r="AJ153" i="1"/>
  <c r="AJ141" i="1"/>
  <c r="AJ156" i="1"/>
  <c r="AJ138" i="1"/>
  <c r="AJ157" i="1"/>
  <c r="AJ150" i="1"/>
  <c r="AJ139" i="1"/>
  <c r="AJ148" i="1"/>
  <c r="AJ147" i="1"/>
  <c r="AJ6" i="1"/>
  <c r="AJ146" i="1"/>
  <c r="AJ142" i="1"/>
  <c r="AJ140" i="1"/>
  <c r="AJ158" i="1"/>
  <c r="AK5" i="1"/>
  <c r="AJ159" i="1"/>
  <c r="AJ161" i="1"/>
  <c r="AJ143" i="1"/>
  <c r="AJ152" i="1"/>
  <c r="AJ149" i="1"/>
  <c r="AJ160" i="1"/>
  <c r="AJ154" i="1"/>
  <c r="O119" i="1"/>
  <c r="I84" i="1"/>
  <c r="AK201" i="1" l="1"/>
  <c r="I102" i="1"/>
  <c r="AH192" i="1"/>
  <c r="AH198" i="1" s="1"/>
  <c r="AK136" i="1"/>
  <c r="AK193" i="1"/>
  <c r="AK199" i="1" s="1"/>
  <c r="AH188" i="1"/>
  <c r="AH189" i="1" s="1"/>
  <c r="AH233" i="1" s="1"/>
  <c r="AI19" i="1"/>
  <c r="AI127" i="1"/>
  <c r="AJ163" i="1"/>
  <c r="AJ131" i="1" s="1"/>
  <c r="AK80" i="1"/>
  <c r="AK79" i="1" s="1"/>
  <c r="AK101" i="1" s="1"/>
  <c r="AK219" i="1" s="1"/>
  <c r="AK87" i="1"/>
  <c r="AJ130" i="1"/>
  <c r="AJ227" i="1" s="1"/>
  <c r="AJ229" i="1" s="1"/>
  <c r="AK85" i="1"/>
  <c r="AK144" i="1"/>
  <c r="AK154" i="1"/>
  <c r="AK155" i="1"/>
  <c r="AK6" i="1"/>
  <c r="AK145" i="1"/>
  <c r="AK148" i="1"/>
  <c r="AK139" i="1"/>
  <c r="AK152" i="1"/>
  <c r="AL5" i="1"/>
  <c r="AK149" i="1"/>
  <c r="AK156" i="1"/>
  <c r="AK141" i="1"/>
  <c r="AK153" i="1"/>
  <c r="AK146" i="1"/>
  <c r="AK138" i="1"/>
  <c r="AK157" i="1"/>
  <c r="AK161" i="1"/>
  <c r="AK142" i="1"/>
  <c r="AK140" i="1"/>
  <c r="AK143" i="1"/>
  <c r="AK158" i="1"/>
  <c r="AK147" i="1"/>
  <c r="AK160" i="1"/>
  <c r="AK159" i="1"/>
  <c r="AK150" i="1"/>
  <c r="AK151" i="1"/>
  <c r="P119" i="1"/>
  <c r="J84" i="1"/>
  <c r="AL201" i="1" l="1"/>
  <c r="I103" i="1"/>
  <c r="J102" i="1"/>
  <c r="AL136" i="1"/>
  <c r="AL193" i="1"/>
  <c r="AL199" i="1" s="1"/>
  <c r="AH106" i="1"/>
  <c r="AI186" i="1"/>
  <c r="AI191" i="1" s="1"/>
  <c r="AI192" i="1" s="1"/>
  <c r="AI198" i="1" s="1"/>
  <c r="AJ127" i="1"/>
  <c r="AJ19" i="1"/>
  <c r="AK163" i="1"/>
  <c r="AK131" i="1" s="1"/>
  <c r="AK130" i="1"/>
  <c r="AK227" i="1" s="1"/>
  <c r="AK229" i="1" s="1"/>
  <c r="AL80" i="1"/>
  <c r="AL79" i="1" s="1"/>
  <c r="AL101" i="1" s="1"/>
  <c r="AL219" i="1" s="1"/>
  <c r="AL87" i="1"/>
  <c r="AL85" i="1"/>
  <c r="AL156" i="1"/>
  <c r="AL145" i="1"/>
  <c r="AL6" i="1"/>
  <c r="AL160" i="1"/>
  <c r="AL138" i="1"/>
  <c r="AL161" i="1"/>
  <c r="AL148" i="1"/>
  <c r="AL149" i="1"/>
  <c r="AM5" i="1"/>
  <c r="AL155" i="1"/>
  <c r="AL141" i="1"/>
  <c r="AL142" i="1"/>
  <c r="AL150" i="1"/>
  <c r="AL144" i="1"/>
  <c r="AL143" i="1"/>
  <c r="AL151" i="1"/>
  <c r="AL153" i="1"/>
  <c r="AL154" i="1"/>
  <c r="AL157" i="1"/>
  <c r="AL159" i="1"/>
  <c r="AL146" i="1"/>
  <c r="AL158" i="1"/>
  <c r="AL139" i="1"/>
  <c r="AL147" i="1"/>
  <c r="AL152" i="1"/>
  <c r="AL140" i="1"/>
  <c r="Q119" i="1"/>
  <c r="J103" i="1"/>
  <c r="K84" i="1"/>
  <c r="AM136" i="1" l="1"/>
  <c r="AM201" i="1"/>
  <c r="K102" i="1"/>
  <c r="AI188" i="1"/>
  <c r="AI189" i="1" s="1"/>
  <c r="AI233" i="1" s="1"/>
  <c r="AK19" i="1"/>
  <c r="AK127" i="1"/>
  <c r="AL163" i="1"/>
  <c r="AL131" i="1" s="1"/>
  <c r="AL130" i="1"/>
  <c r="AL227" i="1" s="1"/>
  <c r="AL229" i="1" s="1"/>
  <c r="AM80" i="1"/>
  <c r="AM79" i="1" s="1"/>
  <c r="AM101" i="1" s="1"/>
  <c r="AM219" i="1" s="1"/>
  <c r="AM87" i="1"/>
  <c r="AM85" i="1"/>
  <c r="AM145" i="1"/>
  <c r="AM157" i="1"/>
  <c r="AM146" i="1"/>
  <c r="AM152" i="1"/>
  <c r="AM151" i="1"/>
  <c r="AM148" i="1"/>
  <c r="AM160" i="1"/>
  <c r="AM159" i="1"/>
  <c r="AM144" i="1"/>
  <c r="AM156" i="1"/>
  <c r="AM154" i="1"/>
  <c r="AM140" i="1"/>
  <c r="AM147" i="1"/>
  <c r="AN5" i="1"/>
  <c r="AM142" i="1"/>
  <c r="AM139" i="1"/>
  <c r="AM158" i="1"/>
  <c r="AM149" i="1"/>
  <c r="AM6" i="1"/>
  <c r="AM155" i="1"/>
  <c r="AM153" i="1"/>
  <c r="AM141" i="1"/>
  <c r="AM143" i="1"/>
  <c r="AM138" i="1"/>
  <c r="AM161" i="1"/>
  <c r="AM150" i="1"/>
  <c r="R119" i="1"/>
  <c r="K103" i="1"/>
  <c r="L84" i="1"/>
  <c r="AN201" i="1" l="1"/>
  <c r="L102" i="1"/>
  <c r="AN136" i="1"/>
  <c r="AN193" i="1"/>
  <c r="AN199" i="1" s="1"/>
  <c r="AJ186" i="1"/>
  <c r="AJ191" i="1" s="1"/>
  <c r="AI106" i="1"/>
  <c r="AL127" i="1"/>
  <c r="AL19" i="1"/>
  <c r="AM163" i="1"/>
  <c r="AM131" i="1" s="1"/>
  <c r="AN80" i="1"/>
  <c r="AN79" i="1" s="1"/>
  <c r="AN101" i="1" s="1"/>
  <c r="AN219" i="1" s="1"/>
  <c r="AN87" i="1"/>
  <c r="AM130" i="1"/>
  <c r="AM227" i="1" s="1"/>
  <c r="AM229" i="1" s="1"/>
  <c r="AN85" i="1"/>
  <c r="AN148" i="1"/>
  <c r="AN138" i="1"/>
  <c r="AN143" i="1"/>
  <c r="AN152" i="1"/>
  <c r="AN147" i="1"/>
  <c r="AN139" i="1"/>
  <c r="AN142" i="1"/>
  <c r="AN140" i="1"/>
  <c r="AN6" i="1"/>
  <c r="AN151" i="1"/>
  <c r="AN141" i="1"/>
  <c r="AN161" i="1"/>
  <c r="AN159" i="1"/>
  <c r="AN146" i="1"/>
  <c r="AN150" i="1"/>
  <c r="AN155" i="1"/>
  <c r="AO5" i="1"/>
  <c r="AN153" i="1"/>
  <c r="AN157" i="1"/>
  <c r="AN158" i="1"/>
  <c r="AN145" i="1"/>
  <c r="AN149" i="1"/>
  <c r="AN144" i="1"/>
  <c r="AN154" i="1"/>
  <c r="AN156" i="1"/>
  <c r="AN160" i="1"/>
  <c r="S119" i="1"/>
  <c r="M84" i="1"/>
  <c r="AO201" i="1" l="1"/>
  <c r="L103" i="1"/>
  <c r="M102" i="1"/>
  <c r="M103" i="1" s="1"/>
  <c r="AO136" i="1"/>
  <c r="AO193" i="1"/>
  <c r="AO199" i="1" s="1"/>
  <c r="AJ188" i="1"/>
  <c r="AJ189" i="1" s="1"/>
  <c r="AJ233" i="1" s="1"/>
  <c r="AM127" i="1"/>
  <c r="AM19" i="1"/>
  <c r="AN163" i="1"/>
  <c r="AN131" i="1" s="1"/>
  <c r="AO80" i="1"/>
  <c r="AO79" i="1" s="1"/>
  <c r="AO101" i="1" s="1"/>
  <c r="AO219" i="1" s="1"/>
  <c r="AO87" i="1"/>
  <c r="AN130" i="1"/>
  <c r="AN227" i="1" s="1"/>
  <c r="AN229" i="1" s="1"/>
  <c r="AO85" i="1"/>
  <c r="AO160" i="1"/>
  <c r="AO152" i="1"/>
  <c r="AO159" i="1"/>
  <c r="AO148" i="1"/>
  <c r="AO140" i="1"/>
  <c r="AO149" i="1"/>
  <c r="AO138" i="1"/>
  <c r="AO151" i="1"/>
  <c r="AO158" i="1"/>
  <c r="AO145" i="1"/>
  <c r="AO146" i="1"/>
  <c r="AO6" i="1"/>
  <c r="AO144" i="1"/>
  <c r="AO155" i="1"/>
  <c r="AO143" i="1"/>
  <c r="AO161" i="1"/>
  <c r="AO154" i="1"/>
  <c r="AO141" i="1"/>
  <c r="AO142" i="1"/>
  <c r="AO150" i="1"/>
  <c r="AO147" i="1"/>
  <c r="AP5" i="1"/>
  <c r="AO156" i="1"/>
  <c r="AO153" i="1"/>
  <c r="AO157" i="1"/>
  <c r="AO139" i="1"/>
  <c r="T119" i="1"/>
  <c r="N84" i="1"/>
  <c r="AE119" i="1" l="1"/>
  <c r="AP136" i="1"/>
  <c r="AP201" i="1"/>
  <c r="N102" i="1"/>
  <c r="AJ193" i="1"/>
  <c r="AJ199" i="1" s="1"/>
  <c r="AJ106" i="1"/>
  <c r="AK186" i="1"/>
  <c r="AK191" i="1" s="1"/>
  <c r="AN19" i="1"/>
  <c r="AN127" i="1"/>
  <c r="AO163" i="1"/>
  <c r="AO131" i="1" s="1"/>
  <c r="AE91" i="1"/>
  <c r="AP80" i="1"/>
  <c r="AP79" i="1" s="1"/>
  <c r="AP101" i="1" s="1"/>
  <c r="AP219" i="1" s="1"/>
  <c r="AP87" i="1"/>
  <c r="AO130" i="1"/>
  <c r="AO227" i="1" s="1"/>
  <c r="AO229" i="1" s="1"/>
  <c r="AP85" i="1"/>
  <c r="AP138" i="1"/>
  <c r="AP156" i="1"/>
  <c r="AP160" i="1"/>
  <c r="AP6" i="1"/>
  <c r="AP157" i="1"/>
  <c r="AQ5" i="1"/>
  <c r="AP150" i="1"/>
  <c r="AP144" i="1"/>
  <c r="AP154" i="1"/>
  <c r="AP139" i="1"/>
  <c r="AP151" i="1"/>
  <c r="AP142" i="1"/>
  <c r="AP148" i="1"/>
  <c r="AP158" i="1"/>
  <c r="AP153" i="1"/>
  <c r="AP152" i="1"/>
  <c r="AP159" i="1"/>
  <c r="AP146" i="1"/>
  <c r="AP147" i="1"/>
  <c r="AP155" i="1"/>
  <c r="AP161" i="1"/>
  <c r="AP141" i="1"/>
  <c r="AP143" i="1"/>
  <c r="AP145" i="1"/>
  <c r="AP149" i="1"/>
  <c r="AP140" i="1"/>
  <c r="U119" i="1"/>
  <c r="N103" i="1"/>
  <c r="O84" i="1"/>
  <c r="AQ201" i="1" l="1"/>
  <c r="AF119" i="1"/>
  <c r="O102" i="1"/>
  <c r="AJ192" i="1"/>
  <c r="AQ136" i="1"/>
  <c r="AQ193" i="1"/>
  <c r="AQ199" i="1" s="1"/>
  <c r="AK188" i="1"/>
  <c r="AK189" i="1" s="1"/>
  <c r="AK233" i="1" s="1"/>
  <c r="AO19" i="1"/>
  <c r="AO127" i="1"/>
  <c r="AP163" i="1"/>
  <c r="AP131" i="1" s="1"/>
  <c r="AQ80" i="1"/>
  <c r="AQ79" i="1" s="1"/>
  <c r="AQ101" i="1" s="1"/>
  <c r="AQ219" i="1" s="1"/>
  <c r="AQ87" i="1"/>
  <c r="AP130" i="1"/>
  <c r="AP227" i="1" s="1"/>
  <c r="AP229" i="1" s="1"/>
  <c r="AE168" i="1"/>
  <c r="AE215" i="1"/>
  <c r="AQ85" i="1"/>
  <c r="AQ143" i="1"/>
  <c r="AQ154" i="1"/>
  <c r="AQ147" i="1"/>
  <c r="AQ146" i="1"/>
  <c r="AQ159" i="1"/>
  <c r="AQ161" i="1"/>
  <c r="AR5" i="1"/>
  <c r="AQ155" i="1"/>
  <c r="AQ150" i="1"/>
  <c r="AQ6" i="1"/>
  <c r="AQ144" i="1"/>
  <c r="AQ138" i="1"/>
  <c r="AQ157" i="1"/>
  <c r="AQ149" i="1"/>
  <c r="AQ160" i="1"/>
  <c r="AQ142" i="1"/>
  <c r="AQ145" i="1"/>
  <c r="AQ152" i="1"/>
  <c r="AQ140" i="1"/>
  <c r="AQ151" i="1"/>
  <c r="AQ158" i="1"/>
  <c r="AQ141" i="1"/>
  <c r="AQ153" i="1"/>
  <c r="AQ148" i="1"/>
  <c r="AQ139" i="1"/>
  <c r="AQ156" i="1"/>
  <c r="V119" i="1"/>
  <c r="O103" i="1"/>
  <c r="P84" i="1"/>
  <c r="AK192" i="1" l="1"/>
  <c r="AK198" i="1" s="1"/>
  <c r="AJ198" i="1"/>
  <c r="AR201" i="1"/>
  <c r="AF91" i="1"/>
  <c r="AG119" i="1"/>
  <c r="AR119" i="1" s="1"/>
  <c r="P102" i="1"/>
  <c r="AR136" i="1"/>
  <c r="AR193" i="1"/>
  <c r="AR199" i="1" s="1"/>
  <c r="AL186" i="1"/>
  <c r="AL191" i="1" s="1"/>
  <c r="AK106" i="1"/>
  <c r="AP19" i="1"/>
  <c r="AP127" i="1"/>
  <c r="AQ163" i="1"/>
  <c r="AQ131" i="1" s="1"/>
  <c r="AR80" i="1"/>
  <c r="AR79" i="1" s="1"/>
  <c r="AR101" i="1" s="1"/>
  <c r="AR219" i="1" s="1"/>
  <c r="AR87" i="1"/>
  <c r="AQ130" i="1"/>
  <c r="AQ227" i="1" s="1"/>
  <c r="AQ229" i="1" s="1"/>
  <c r="AR85" i="1"/>
  <c r="AR151" i="1"/>
  <c r="AR141" i="1"/>
  <c r="AR157" i="1"/>
  <c r="AR159" i="1"/>
  <c r="AR146" i="1"/>
  <c r="AR152" i="1"/>
  <c r="AR161" i="1"/>
  <c r="AR147" i="1"/>
  <c r="AR6" i="1"/>
  <c r="AR144" i="1"/>
  <c r="AR143" i="1"/>
  <c r="AR145" i="1"/>
  <c r="AR150" i="1"/>
  <c r="AS5" i="1"/>
  <c r="AR153" i="1"/>
  <c r="AR138" i="1"/>
  <c r="AR154" i="1"/>
  <c r="AR156" i="1"/>
  <c r="AR155" i="1"/>
  <c r="AR148" i="1"/>
  <c r="AR158" i="1"/>
  <c r="AR160" i="1"/>
  <c r="AR149" i="1"/>
  <c r="AR140" i="1"/>
  <c r="AR139" i="1"/>
  <c r="AR142" i="1"/>
  <c r="W119" i="1"/>
  <c r="P103" i="1"/>
  <c r="Q84" i="1"/>
  <c r="AH119" i="1" l="1"/>
  <c r="AL192" i="1"/>
  <c r="AL198" i="1" s="1"/>
  <c r="AS119" i="1"/>
  <c r="AS91" i="1" s="1"/>
  <c r="AS168" i="1" s="1"/>
  <c r="AF215" i="1"/>
  <c r="AF168" i="1"/>
  <c r="AG91" i="1"/>
  <c r="AG168" i="1" s="1"/>
  <c r="AS136" i="1"/>
  <c r="AS201" i="1"/>
  <c r="Q102" i="1"/>
  <c r="AL188" i="1"/>
  <c r="AL189" i="1" s="1"/>
  <c r="AL233" i="1" s="1"/>
  <c r="AQ19" i="1"/>
  <c r="AQ127" i="1"/>
  <c r="AR163" i="1"/>
  <c r="AR131" i="1" s="1"/>
  <c r="AR130" i="1"/>
  <c r="AR227" i="1" s="1"/>
  <c r="AR229" i="1" s="1"/>
  <c r="AH91" i="1"/>
  <c r="AS80" i="1"/>
  <c r="AS79" i="1" s="1"/>
  <c r="AS101" i="1" s="1"/>
  <c r="AS219" i="1" s="1"/>
  <c r="AS87" i="1"/>
  <c r="AS155" i="1"/>
  <c r="AS138" i="1"/>
  <c r="AS160" i="1"/>
  <c r="AS146" i="1"/>
  <c r="AS144" i="1"/>
  <c r="AS157" i="1"/>
  <c r="AS140" i="1"/>
  <c r="AS154" i="1"/>
  <c r="AS156" i="1"/>
  <c r="AT5" i="1"/>
  <c r="AS149" i="1"/>
  <c r="AS145" i="1"/>
  <c r="AS142" i="1"/>
  <c r="AS143" i="1"/>
  <c r="AS161" i="1"/>
  <c r="AS139" i="1"/>
  <c r="AS147" i="1"/>
  <c r="AS159" i="1"/>
  <c r="AS151" i="1"/>
  <c r="AS158" i="1"/>
  <c r="AS141" i="1"/>
  <c r="AS153" i="1"/>
  <c r="AS6" i="1"/>
  <c r="AS150" i="1"/>
  <c r="AS152" i="1"/>
  <c r="AS148" i="1"/>
  <c r="X119" i="1"/>
  <c r="Q103" i="1"/>
  <c r="R84" i="1"/>
  <c r="AI119" i="1" l="1"/>
  <c r="AT201" i="1"/>
  <c r="AG215" i="1"/>
  <c r="AH215" i="1"/>
  <c r="U85" i="1"/>
  <c r="R102" i="1"/>
  <c r="AT136" i="1"/>
  <c r="AT193" i="1"/>
  <c r="AT199" i="1" s="1"/>
  <c r="AL106" i="1"/>
  <c r="AM186" i="1"/>
  <c r="AM191" i="1" s="1"/>
  <c r="AR19" i="1"/>
  <c r="AR127" i="1"/>
  <c r="AS163" i="1"/>
  <c r="AS131" i="1" s="1"/>
  <c r="AT80" i="1"/>
  <c r="AT79" i="1" s="1"/>
  <c r="AT101" i="1" s="1"/>
  <c r="AT219" i="1" s="1"/>
  <c r="AT87" i="1"/>
  <c r="AH168" i="1"/>
  <c r="AS130" i="1"/>
  <c r="AS227" i="1" s="1"/>
  <c r="AS229" i="1" s="1"/>
  <c r="AT85" i="1"/>
  <c r="AT151" i="1"/>
  <c r="AT160" i="1"/>
  <c r="AT150" i="1"/>
  <c r="AT142" i="1"/>
  <c r="AT138" i="1"/>
  <c r="AU5" i="1"/>
  <c r="AT144" i="1"/>
  <c r="AT148" i="1"/>
  <c r="AT6" i="1"/>
  <c r="AT159" i="1"/>
  <c r="AT158" i="1"/>
  <c r="AT161" i="1"/>
  <c r="AT153" i="1"/>
  <c r="AT152" i="1"/>
  <c r="AT154" i="1"/>
  <c r="AT141" i="1"/>
  <c r="AT147" i="1"/>
  <c r="AT157" i="1"/>
  <c r="AT140" i="1"/>
  <c r="AT156" i="1"/>
  <c r="AT155" i="1"/>
  <c r="AT146" i="1"/>
  <c r="AT143" i="1"/>
  <c r="AT145" i="1"/>
  <c r="AT149" i="1"/>
  <c r="AT139" i="1"/>
  <c r="Y119" i="1"/>
  <c r="AJ119" i="1" s="1"/>
  <c r="S84" i="1"/>
  <c r="AU119" i="1" l="1"/>
  <c r="AT119" i="1"/>
  <c r="AI91" i="1"/>
  <c r="AI215" i="1" s="1"/>
  <c r="AU201" i="1"/>
  <c r="AT91" i="1"/>
  <c r="AT215" i="1" s="1"/>
  <c r="S102" i="1"/>
  <c r="AU136" i="1"/>
  <c r="AU193" i="1"/>
  <c r="AU199" i="1" s="1"/>
  <c r="AM188" i="1"/>
  <c r="AM189" i="1" s="1"/>
  <c r="AM233" i="1" s="1"/>
  <c r="AS19" i="1"/>
  <c r="AS127" i="1"/>
  <c r="AT163" i="1"/>
  <c r="AT131" i="1" s="1"/>
  <c r="AU80" i="1"/>
  <c r="AU79" i="1" s="1"/>
  <c r="AU101" i="1" s="1"/>
  <c r="AU219" i="1" s="1"/>
  <c r="AU87" i="1"/>
  <c r="AT130" i="1"/>
  <c r="AT227" i="1" s="1"/>
  <c r="AT229" i="1" s="1"/>
  <c r="AU85" i="1"/>
  <c r="AU153" i="1"/>
  <c r="AU139" i="1"/>
  <c r="AU149" i="1"/>
  <c r="AU151" i="1"/>
  <c r="AU160" i="1"/>
  <c r="AU152" i="1"/>
  <c r="AU154" i="1"/>
  <c r="AU161" i="1"/>
  <c r="AU145" i="1"/>
  <c r="AU144" i="1"/>
  <c r="AU157" i="1"/>
  <c r="AU155" i="1"/>
  <c r="AU142" i="1"/>
  <c r="AU159" i="1"/>
  <c r="AU148" i="1"/>
  <c r="AU140" i="1"/>
  <c r="AU143" i="1"/>
  <c r="AU150" i="1"/>
  <c r="AU156" i="1"/>
  <c r="AU141" i="1"/>
  <c r="AU6" i="1"/>
  <c r="AU147" i="1"/>
  <c r="AV5" i="1"/>
  <c r="AU146" i="1"/>
  <c r="AU138" i="1"/>
  <c r="AU158" i="1"/>
  <c r="Z119" i="1"/>
  <c r="R103" i="1"/>
  <c r="S103" i="1"/>
  <c r="T84" i="1"/>
  <c r="AK119" i="1" l="1"/>
  <c r="AI168" i="1"/>
  <c r="AT168" i="1"/>
  <c r="AU91" i="1"/>
  <c r="AU215" i="1" s="1"/>
  <c r="AJ91" i="1"/>
  <c r="AV136" i="1"/>
  <c r="AV201" i="1"/>
  <c r="T102" i="1"/>
  <c r="AM193" i="1"/>
  <c r="AM199" i="1" s="1"/>
  <c r="AM106" i="1"/>
  <c r="AN186" i="1"/>
  <c r="AN191" i="1" s="1"/>
  <c r="AT127" i="1"/>
  <c r="AT19" i="1"/>
  <c r="AU163" i="1"/>
  <c r="AU131" i="1" s="1"/>
  <c r="AU130" i="1"/>
  <c r="AU227" i="1" s="1"/>
  <c r="AU229" i="1" s="1"/>
  <c r="AV80" i="1"/>
  <c r="AV79" i="1" s="1"/>
  <c r="AV101" i="1" s="1"/>
  <c r="AV219" i="1" s="1"/>
  <c r="AV87" i="1"/>
  <c r="AK91" i="1"/>
  <c r="AV85" i="1"/>
  <c r="AV148" i="1"/>
  <c r="AV161" i="1"/>
  <c r="AV160" i="1"/>
  <c r="AV143" i="1"/>
  <c r="AV156" i="1"/>
  <c r="AV139" i="1"/>
  <c r="AV157" i="1"/>
  <c r="AV149" i="1"/>
  <c r="AW5" i="1"/>
  <c r="AV145" i="1"/>
  <c r="AV144" i="1"/>
  <c r="AV140" i="1"/>
  <c r="AV154" i="1"/>
  <c r="AV141" i="1"/>
  <c r="AV6" i="1"/>
  <c r="AV158" i="1"/>
  <c r="AV159" i="1"/>
  <c r="AV138" i="1"/>
  <c r="AV153" i="1"/>
  <c r="AV151" i="1"/>
  <c r="AV155" i="1"/>
  <c r="AV150" i="1"/>
  <c r="AV146" i="1"/>
  <c r="AV142" i="1"/>
  <c r="AV152" i="1"/>
  <c r="AV147" i="1"/>
  <c r="AA119" i="1"/>
  <c r="T103" i="1"/>
  <c r="U84" i="1"/>
  <c r="AV119" i="1" l="1"/>
  <c r="AV91" i="1" s="1"/>
  <c r="AV168" i="1" s="1"/>
  <c r="AL119" i="1"/>
  <c r="AW201" i="1"/>
  <c r="AU168" i="1"/>
  <c r="AJ215" i="1"/>
  <c r="AJ168" i="1"/>
  <c r="U102" i="1"/>
  <c r="AM192" i="1"/>
  <c r="AW136" i="1"/>
  <c r="AW193" i="1"/>
  <c r="AW199" i="1" s="1"/>
  <c r="AN188" i="1"/>
  <c r="AN189" i="1" s="1"/>
  <c r="AN233" i="1" s="1"/>
  <c r="AU127" i="1"/>
  <c r="AU19" i="1"/>
  <c r="AV163" i="1"/>
  <c r="AV131" i="1" s="1"/>
  <c r="AW159" i="1"/>
  <c r="AW80" i="1"/>
  <c r="AW79" i="1" s="1"/>
  <c r="AW101" i="1" s="1"/>
  <c r="AW219" i="1" s="1"/>
  <c r="AW87" i="1"/>
  <c r="AK168" i="1"/>
  <c r="AK215" i="1"/>
  <c r="AV130" i="1"/>
  <c r="AV227" i="1" s="1"/>
  <c r="AV229" i="1" s="1"/>
  <c r="AW85" i="1"/>
  <c r="AW153" i="1"/>
  <c r="AW138" i="1"/>
  <c r="AW156" i="1"/>
  <c r="AW161" i="1"/>
  <c r="AW152" i="1"/>
  <c r="AW155" i="1"/>
  <c r="AW149" i="1"/>
  <c r="AX5" i="1"/>
  <c r="AW160" i="1"/>
  <c r="AW6" i="1"/>
  <c r="AW145" i="1"/>
  <c r="AW142" i="1"/>
  <c r="AW139" i="1"/>
  <c r="AW157" i="1"/>
  <c r="AW148" i="1"/>
  <c r="AW146" i="1"/>
  <c r="AW143" i="1"/>
  <c r="AW141" i="1"/>
  <c r="AW158" i="1"/>
  <c r="AW144" i="1"/>
  <c r="AW150" i="1"/>
  <c r="AW154" i="1"/>
  <c r="AW147" i="1"/>
  <c r="AW140" i="1"/>
  <c r="AW151" i="1"/>
  <c r="AB119" i="1"/>
  <c r="V84" i="1"/>
  <c r="AN192" i="1" l="1"/>
  <c r="AN198" i="1" s="1"/>
  <c r="AM198" i="1"/>
  <c r="AW119" i="1"/>
  <c r="AW91" i="1" s="1"/>
  <c r="AW215" i="1" s="1"/>
  <c r="AL91" i="1"/>
  <c r="AL215" i="1" s="1"/>
  <c r="AM119" i="1"/>
  <c r="AM91" i="1" s="1"/>
  <c r="AX201" i="1"/>
  <c r="AV215" i="1"/>
  <c r="U103" i="1"/>
  <c r="V102" i="1"/>
  <c r="V103" i="1" s="1"/>
  <c r="AX136" i="1"/>
  <c r="AX193" i="1"/>
  <c r="AX199" i="1" s="1"/>
  <c r="AN106" i="1"/>
  <c r="AO186" i="1"/>
  <c r="AO191" i="1" s="1"/>
  <c r="AO192" i="1" s="1"/>
  <c r="AO198" i="1" s="1"/>
  <c r="AV19" i="1"/>
  <c r="AV127" i="1"/>
  <c r="AW163" i="1"/>
  <c r="AW131" i="1" s="1"/>
  <c r="AX80" i="1"/>
  <c r="AX79" i="1" s="1"/>
  <c r="AX101" i="1" s="1"/>
  <c r="AX219" i="1" s="1"/>
  <c r="AX87" i="1"/>
  <c r="AW130" i="1"/>
  <c r="AW227" i="1" s="1"/>
  <c r="AW229" i="1" s="1"/>
  <c r="AX85" i="1"/>
  <c r="AX157" i="1"/>
  <c r="AX148" i="1"/>
  <c r="AX153" i="1"/>
  <c r="AX138" i="1"/>
  <c r="AX139" i="1"/>
  <c r="AX150" i="1"/>
  <c r="AX161" i="1"/>
  <c r="AX143" i="1"/>
  <c r="AX144" i="1"/>
  <c r="AX140" i="1"/>
  <c r="AX160" i="1"/>
  <c r="AX151" i="1"/>
  <c r="AX149" i="1"/>
  <c r="AX155" i="1"/>
  <c r="AX142" i="1"/>
  <c r="AX147" i="1"/>
  <c r="AX6" i="1"/>
  <c r="AX159" i="1"/>
  <c r="AX145" i="1"/>
  <c r="AX156" i="1"/>
  <c r="AY5" i="1"/>
  <c r="AX158" i="1"/>
  <c r="AX152" i="1"/>
  <c r="AX141" i="1"/>
  <c r="AX154" i="1"/>
  <c r="AX146" i="1"/>
  <c r="AC119" i="1"/>
  <c r="AD119" i="1"/>
  <c r="AQ119" i="1" s="1"/>
  <c r="W84" i="1"/>
  <c r="AP119" i="1" l="1"/>
  <c r="AN119" i="1"/>
  <c r="AY119" i="1" s="1"/>
  <c r="AO119" i="1"/>
  <c r="AZ119" i="1"/>
  <c r="AW168" i="1"/>
  <c r="AL168" i="1"/>
  <c r="AX119" i="1"/>
  <c r="AX91" i="1" s="1"/>
  <c r="AX168" i="1" s="1"/>
  <c r="AR91" i="1"/>
  <c r="AR168" i="1" s="1"/>
  <c r="AY136" i="1"/>
  <c r="AY201" i="1"/>
  <c r="W102" i="1"/>
  <c r="AO188" i="1"/>
  <c r="AO189" i="1" s="1"/>
  <c r="AO233" i="1" s="1"/>
  <c r="AW19" i="1"/>
  <c r="AW127" i="1"/>
  <c r="AX163" i="1"/>
  <c r="AX131" i="1" s="1"/>
  <c r="AQ91" i="1"/>
  <c r="AQ168" i="1" s="1"/>
  <c r="AM168" i="1"/>
  <c r="AY80" i="1"/>
  <c r="AY79" i="1" s="1"/>
  <c r="AY101" i="1" s="1"/>
  <c r="AY219" i="1" s="1"/>
  <c r="AY87" i="1"/>
  <c r="AP91" i="1"/>
  <c r="AM215" i="1"/>
  <c r="AX130" i="1"/>
  <c r="AX227" i="1" s="1"/>
  <c r="AX229" i="1" s="1"/>
  <c r="AY85" i="1"/>
  <c r="AY154" i="1"/>
  <c r="AY160" i="1"/>
  <c r="AY6" i="1"/>
  <c r="AY143" i="1"/>
  <c r="AY148" i="1"/>
  <c r="AY149" i="1"/>
  <c r="AY138" i="1"/>
  <c r="AY158" i="1"/>
  <c r="AY151" i="1"/>
  <c r="AZ5" i="1"/>
  <c r="AY155" i="1"/>
  <c r="AY159" i="1"/>
  <c r="AY145" i="1"/>
  <c r="AY153" i="1"/>
  <c r="AY157" i="1"/>
  <c r="AY146" i="1"/>
  <c r="AY150" i="1"/>
  <c r="AY156" i="1"/>
  <c r="AY139" i="1"/>
  <c r="AY140" i="1"/>
  <c r="AY147" i="1"/>
  <c r="AY144" i="1"/>
  <c r="AY141" i="1"/>
  <c r="AY152" i="1"/>
  <c r="AY142" i="1"/>
  <c r="AY161" i="1"/>
  <c r="W103" i="1"/>
  <c r="X84" i="1"/>
  <c r="AX215" i="1" l="1"/>
  <c r="BA119" i="1"/>
  <c r="BB119" i="1"/>
  <c r="AZ201" i="1"/>
  <c r="AS215" i="1"/>
  <c r="AY91" i="1"/>
  <c r="AY215" i="1" s="1"/>
  <c r="AZ91" i="1"/>
  <c r="AZ168" i="1" s="1"/>
  <c r="AN91" i="1"/>
  <c r="AN168" i="1" s="1"/>
  <c r="X102" i="1"/>
  <c r="AZ193" i="1"/>
  <c r="AZ199" i="1" s="1"/>
  <c r="AP186" i="1"/>
  <c r="AP191" i="1" s="1"/>
  <c r="AO106" i="1"/>
  <c r="AZ136" i="1"/>
  <c r="AX19" i="1"/>
  <c r="AX127" i="1"/>
  <c r="AY163" i="1"/>
  <c r="AY131" i="1" s="1"/>
  <c r="AR215" i="1"/>
  <c r="AP168" i="1"/>
  <c r="AQ215" i="1"/>
  <c r="AY130" i="1"/>
  <c r="AY227" i="1" s="1"/>
  <c r="AY229" i="1" s="1"/>
  <c r="AO91" i="1"/>
  <c r="AZ80" i="1"/>
  <c r="AZ79" i="1" s="1"/>
  <c r="AZ101" i="1" s="1"/>
  <c r="AZ219" i="1" s="1"/>
  <c r="AZ87" i="1"/>
  <c r="AZ85" i="1"/>
  <c r="AZ146" i="1"/>
  <c r="AZ151" i="1"/>
  <c r="AZ148" i="1"/>
  <c r="AZ158" i="1"/>
  <c r="AZ143" i="1"/>
  <c r="AZ152" i="1"/>
  <c r="AZ142" i="1"/>
  <c r="AZ141" i="1"/>
  <c r="AZ153" i="1"/>
  <c r="AZ155" i="1"/>
  <c r="AZ156" i="1"/>
  <c r="AZ144" i="1"/>
  <c r="AZ138" i="1"/>
  <c r="AZ6" i="1"/>
  <c r="AZ150" i="1"/>
  <c r="AZ161" i="1"/>
  <c r="AZ157" i="1"/>
  <c r="AZ139" i="1"/>
  <c r="AZ147" i="1"/>
  <c r="AZ149" i="1"/>
  <c r="AZ140" i="1"/>
  <c r="AZ154" i="1"/>
  <c r="AZ145" i="1"/>
  <c r="AZ159" i="1"/>
  <c r="BA5" i="1"/>
  <c r="AZ160" i="1"/>
  <c r="Y84" i="1"/>
  <c r="AY168" i="1" l="1"/>
  <c r="AN215" i="1"/>
  <c r="AO215" i="1"/>
  <c r="AZ215" i="1"/>
  <c r="X103" i="1"/>
  <c r="BA193" i="1"/>
  <c r="BA199" i="1" s="1"/>
  <c r="BA201" i="1"/>
  <c r="Y102" i="1"/>
  <c r="AP188" i="1"/>
  <c r="AP189" i="1" s="1"/>
  <c r="AP233" i="1" s="1"/>
  <c r="AP193" i="1"/>
  <c r="AP199" i="1" s="1"/>
  <c r="BA136" i="1"/>
  <c r="AY19" i="1"/>
  <c r="AY127" i="1"/>
  <c r="AZ163" i="1"/>
  <c r="AZ131" i="1" s="1"/>
  <c r="AO168" i="1"/>
  <c r="AP215" i="1"/>
  <c r="BA91" i="1"/>
  <c r="BA80" i="1"/>
  <c r="BA79" i="1" s="1"/>
  <c r="BA101" i="1" s="1"/>
  <c r="BA219" i="1" s="1"/>
  <c r="BA87" i="1"/>
  <c r="AZ130" i="1"/>
  <c r="AZ227" i="1" s="1"/>
  <c r="AZ229" i="1" s="1"/>
  <c r="BA85" i="1"/>
  <c r="BA155" i="1"/>
  <c r="BA153" i="1"/>
  <c r="BA161" i="1"/>
  <c r="BA142" i="1"/>
  <c r="BA151" i="1"/>
  <c r="BA152" i="1"/>
  <c r="BA148" i="1"/>
  <c r="BA147" i="1"/>
  <c r="BB5" i="1"/>
  <c r="BB201" i="1" s="1"/>
  <c r="BA149" i="1"/>
  <c r="BA146" i="1"/>
  <c r="BA139" i="1"/>
  <c r="BA140" i="1"/>
  <c r="BA160" i="1"/>
  <c r="BA156" i="1"/>
  <c r="BA157" i="1"/>
  <c r="BA145" i="1"/>
  <c r="BA154" i="1"/>
  <c r="BA150" i="1"/>
  <c r="BA141" i="1"/>
  <c r="BA159" i="1"/>
  <c r="BA143" i="1"/>
  <c r="BA144" i="1"/>
  <c r="BA138" i="1"/>
  <c r="BA158" i="1"/>
  <c r="BA6" i="1"/>
  <c r="Y103" i="1"/>
  <c r="Z84" i="1"/>
  <c r="Z102" i="1" l="1"/>
  <c r="AP192" i="1"/>
  <c r="AP198" i="1" s="1"/>
  <c r="AP106" i="1"/>
  <c r="AQ186" i="1"/>
  <c r="AQ191" i="1" s="1"/>
  <c r="BB150" i="1"/>
  <c r="BB136" i="1"/>
  <c r="AZ19" i="1"/>
  <c r="AZ127" i="1"/>
  <c r="BA163" i="1"/>
  <c r="BA131" i="1" s="1"/>
  <c r="BB143" i="1"/>
  <c r="BB159" i="1"/>
  <c r="BA130" i="1"/>
  <c r="BA227" i="1" s="1"/>
  <c r="BA229" i="1" s="1"/>
  <c r="BB80" i="1"/>
  <c r="BB79" i="1" s="1"/>
  <c r="BB101" i="1" s="1"/>
  <c r="BB219" i="1" s="1"/>
  <c r="BB87" i="1"/>
  <c r="BA168" i="1"/>
  <c r="BA215" i="1"/>
  <c r="BB91" i="1"/>
  <c r="BB168" i="1" s="1"/>
  <c r="BB157" i="1"/>
  <c r="BB85" i="1"/>
  <c r="BB149" i="1"/>
  <c r="BB6" i="1"/>
  <c r="BB152" i="1"/>
  <c r="BB138" i="1"/>
  <c r="BB154" i="1"/>
  <c r="BB141" i="1"/>
  <c r="BB142" i="1"/>
  <c r="BB156" i="1"/>
  <c r="BB151" i="1"/>
  <c r="BB161" i="1"/>
  <c r="BB158" i="1"/>
  <c r="BB140" i="1"/>
  <c r="BB160" i="1"/>
  <c r="BB153" i="1"/>
  <c r="BB148" i="1"/>
  <c r="BB144" i="1"/>
  <c r="BB146" i="1"/>
  <c r="BB139" i="1"/>
  <c r="BB155" i="1"/>
  <c r="BB147" i="1"/>
  <c r="BB145" i="1"/>
  <c r="Z103" i="1"/>
  <c r="AA84" i="1"/>
  <c r="AA102" i="1" l="1"/>
  <c r="AA103" i="1" s="1"/>
  <c r="AQ192" i="1"/>
  <c r="AQ198" i="1" s="1"/>
  <c r="AQ188" i="1"/>
  <c r="AQ189" i="1" s="1"/>
  <c r="AQ233" i="1" s="1"/>
  <c r="BA19" i="1"/>
  <c r="BA127" i="1"/>
  <c r="BB163" i="1"/>
  <c r="BB131" i="1" s="1"/>
  <c r="BB215" i="1"/>
  <c r="BB130" i="1"/>
  <c r="BB227" i="1" s="1"/>
  <c r="BB229" i="1" s="1"/>
  <c r="AB84" i="1"/>
  <c r="AB102" i="1" l="1"/>
  <c r="AR186" i="1"/>
  <c r="AR191" i="1" s="1"/>
  <c r="AR192" i="1" s="1"/>
  <c r="AR198" i="1" s="1"/>
  <c r="AQ106" i="1"/>
  <c r="BB127" i="1"/>
  <c r="BB19" i="1"/>
  <c r="AC84" i="1"/>
  <c r="AD84" i="1" l="1"/>
  <c r="AD102" i="1" s="1"/>
  <c r="AC102" i="1"/>
  <c r="AB103" i="1"/>
  <c r="AR188" i="1"/>
  <c r="AR189" i="1" s="1"/>
  <c r="AR233" i="1" s="1"/>
  <c r="AG85" i="1"/>
  <c r="AE84" i="1"/>
  <c r="AF84" i="1" l="1"/>
  <c r="AF102" i="1" s="1"/>
  <c r="AE102" i="1"/>
  <c r="AE220" i="1" s="1"/>
  <c r="AR106" i="1"/>
  <c r="AS186" i="1"/>
  <c r="AS191" i="1" s="1"/>
  <c r="AC103" i="1"/>
  <c r="AD103" i="1"/>
  <c r="AG84" i="1" l="1"/>
  <c r="AH84" i="1" s="1"/>
  <c r="AF220" i="1"/>
  <c r="AS188" i="1"/>
  <c r="AS189" i="1" s="1"/>
  <c r="AS233" i="1" s="1"/>
  <c r="AS193" i="1"/>
  <c r="AS192" i="1" l="1"/>
  <c r="AS198" i="1" s="1"/>
  <c r="AS199" i="1"/>
  <c r="AG102" i="1"/>
  <c r="AG220" i="1" s="1"/>
  <c r="AI84" i="1"/>
  <c r="AH102" i="1"/>
  <c r="AH220" i="1" s="1"/>
  <c r="AS106" i="1"/>
  <c r="AT186" i="1"/>
  <c r="AT191" i="1" s="1"/>
  <c r="AT192" i="1" s="1"/>
  <c r="AT198" i="1" s="1"/>
  <c r="AJ84" i="1" l="1"/>
  <c r="AI102" i="1"/>
  <c r="AI220" i="1" s="1"/>
  <c r="AT188" i="1"/>
  <c r="AT189" i="1" s="1"/>
  <c r="AT233" i="1" s="1"/>
  <c r="AK84" i="1" l="1"/>
  <c r="AJ102" i="1"/>
  <c r="AJ220" i="1" s="1"/>
  <c r="AT106" i="1"/>
  <c r="AU186" i="1"/>
  <c r="AU191" i="1" s="1"/>
  <c r="AU192" i="1" s="1"/>
  <c r="AU198" i="1" s="1"/>
  <c r="AL84" i="1" l="1"/>
  <c r="AK102" i="1"/>
  <c r="AK220" i="1" s="1"/>
  <c r="AU188" i="1"/>
  <c r="AU189" i="1" s="1"/>
  <c r="AU233" i="1" s="1"/>
  <c r="AM84" i="1" l="1"/>
  <c r="AL102" i="1"/>
  <c r="AL220" i="1" s="1"/>
  <c r="AU106" i="1"/>
  <c r="AV186" i="1"/>
  <c r="AV191" i="1" s="1"/>
  <c r="AN84" i="1" l="1"/>
  <c r="AM102" i="1"/>
  <c r="AM220" i="1" s="1"/>
  <c r="AV188" i="1"/>
  <c r="AV189" i="1" s="1"/>
  <c r="AV233" i="1" s="1"/>
  <c r="AV193" i="1"/>
  <c r="AV192" i="1" l="1"/>
  <c r="AV198" i="1" s="1"/>
  <c r="AV199" i="1"/>
  <c r="AO84" i="1"/>
  <c r="AN102" i="1"/>
  <c r="AN220" i="1" s="1"/>
  <c r="AV106" i="1"/>
  <c r="AW186" i="1"/>
  <c r="AW191" i="1" s="1"/>
  <c r="AW192" i="1" s="1"/>
  <c r="AW198" i="1" s="1"/>
  <c r="AP84" i="1" l="1"/>
  <c r="AO102" i="1"/>
  <c r="AO220" i="1" s="1"/>
  <c r="AW188" i="1"/>
  <c r="AW189" i="1" s="1"/>
  <c r="AW233" i="1" s="1"/>
  <c r="AQ84" i="1" l="1"/>
  <c r="AP102" i="1"/>
  <c r="AP220" i="1" s="1"/>
  <c r="AS85" i="1"/>
  <c r="AX186" i="1"/>
  <c r="AX191" i="1" s="1"/>
  <c r="AX192" i="1" s="1"/>
  <c r="AX198" i="1" s="1"/>
  <c r="AW106" i="1"/>
  <c r="AR84" i="1" l="1"/>
  <c r="AR102" i="1" s="1"/>
  <c r="AQ102" i="1"/>
  <c r="AQ220" i="1" s="1"/>
  <c r="AX188" i="1"/>
  <c r="AX189" i="1" s="1"/>
  <c r="AX233" i="1" s="1"/>
  <c r="AR220" i="1" l="1"/>
  <c r="AS84" i="1"/>
  <c r="AX106" i="1"/>
  <c r="AY186" i="1"/>
  <c r="AY191" i="1" s="1"/>
  <c r="AT84" i="1" l="1"/>
  <c r="AS102" i="1"/>
  <c r="AS220" i="1" s="1"/>
  <c r="AY188" i="1"/>
  <c r="AY189" i="1" s="1"/>
  <c r="AY233" i="1" s="1"/>
  <c r="AY193" i="1"/>
  <c r="AY192" i="1" l="1"/>
  <c r="AY198" i="1" s="1"/>
  <c r="AY199" i="1"/>
  <c r="AU84" i="1"/>
  <c r="AT102" i="1"/>
  <c r="AT220" i="1" s="1"/>
  <c r="AY106" i="1"/>
  <c r="AZ186" i="1"/>
  <c r="AZ191" i="1" s="1"/>
  <c r="AZ192" i="1" l="1"/>
  <c r="AZ198" i="1" s="1"/>
  <c r="AV84" i="1"/>
  <c r="AU102" i="1"/>
  <c r="AU220" i="1" s="1"/>
  <c r="AZ188" i="1"/>
  <c r="AZ189" i="1" s="1"/>
  <c r="AZ233" i="1" s="1"/>
  <c r="G58" i="1"/>
  <c r="AW84" i="1" l="1"/>
  <c r="AV102" i="1"/>
  <c r="AV220" i="1" s="1"/>
  <c r="AZ106" i="1"/>
  <c r="BA186" i="1"/>
  <c r="BA191" i="1" s="1"/>
  <c r="BA192" i="1" s="1"/>
  <c r="BA198" i="1" s="1"/>
  <c r="G21" i="1"/>
  <c r="AX84" i="1" l="1"/>
  <c r="AW102" i="1"/>
  <c r="AW220" i="1" s="1"/>
  <c r="BA188" i="1"/>
  <c r="BA189" i="1" s="1"/>
  <c r="BA233" i="1" s="1"/>
  <c r="H21" i="1"/>
  <c r="H58" i="1"/>
  <c r="G23" i="1"/>
  <c r="G24" i="1" s="1"/>
  <c r="G60" i="1"/>
  <c r="I58" i="1"/>
  <c r="AY84" i="1" l="1"/>
  <c r="AX102" i="1"/>
  <c r="AX220" i="1" s="1"/>
  <c r="BA106" i="1"/>
  <c r="BB186" i="1"/>
  <c r="BB191" i="1" s="1"/>
  <c r="H23" i="1"/>
  <c r="H35" i="1" s="1"/>
  <c r="H36" i="1" s="1"/>
  <c r="H123" i="1"/>
  <c r="H121" i="1"/>
  <c r="H60" i="1"/>
  <c r="G35" i="1"/>
  <c r="G36" i="1" s="1"/>
  <c r="I21" i="1"/>
  <c r="AZ84" i="1" l="1"/>
  <c r="AY102" i="1"/>
  <c r="AY220" i="1" s="1"/>
  <c r="BB188" i="1"/>
  <c r="BB189" i="1" s="1"/>
  <c r="BB233" i="1" s="1"/>
  <c r="BB193" i="1"/>
  <c r="BB199" i="1" s="1"/>
  <c r="H24" i="1"/>
  <c r="I123" i="1"/>
  <c r="I121" i="1"/>
  <c r="J21" i="1"/>
  <c r="J58" i="1"/>
  <c r="I23" i="1"/>
  <c r="I35" i="1" s="1"/>
  <c r="I60" i="1"/>
  <c r="K58" i="1"/>
  <c r="BA84" i="1" l="1"/>
  <c r="AZ102" i="1"/>
  <c r="AZ220" i="1" s="1"/>
  <c r="BB192" i="1"/>
  <c r="BB198" i="1" s="1"/>
  <c r="BB106" i="1"/>
  <c r="J23" i="1"/>
  <c r="J24" i="1" s="1"/>
  <c r="J123" i="1"/>
  <c r="J121" i="1"/>
  <c r="I24" i="1"/>
  <c r="J60" i="1"/>
  <c r="I36" i="1"/>
  <c r="K21" i="1"/>
  <c r="BB84" i="1" l="1"/>
  <c r="BB102" i="1" s="1"/>
  <c r="BA102" i="1"/>
  <c r="BA220" i="1" s="1"/>
  <c r="J35" i="1"/>
  <c r="J36" i="1" s="1"/>
  <c r="K123" i="1"/>
  <c r="K121" i="1"/>
  <c r="L21" i="1"/>
  <c r="L58" i="1"/>
  <c r="K23" i="1"/>
  <c r="K35" i="1" s="1"/>
  <c r="K60" i="1"/>
  <c r="M58" i="1"/>
  <c r="BB220" i="1" l="1"/>
  <c r="L23" i="1"/>
  <c r="L35" i="1" s="1"/>
  <c r="L36" i="1" s="1"/>
  <c r="L123" i="1"/>
  <c r="L121" i="1"/>
  <c r="L60" i="1"/>
  <c r="K24" i="1"/>
  <c r="K36" i="1"/>
  <c r="M21" i="1"/>
  <c r="L24" i="1" l="1"/>
  <c r="M123" i="1"/>
  <c r="M121" i="1"/>
  <c r="N21" i="1"/>
  <c r="N58" i="1"/>
  <c r="M23" i="1"/>
  <c r="M35" i="1" s="1"/>
  <c r="M60" i="1"/>
  <c r="O58" i="1"/>
  <c r="N23" i="1" l="1"/>
  <c r="N24" i="1" s="1"/>
  <c r="N123" i="1"/>
  <c r="N121" i="1"/>
  <c r="N60" i="1"/>
  <c r="M24" i="1"/>
  <c r="O21" i="1"/>
  <c r="M36" i="1"/>
  <c r="N35" i="1" l="1"/>
  <c r="N36" i="1" s="1"/>
  <c r="O123" i="1"/>
  <c r="O121" i="1"/>
  <c r="P21" i="1"/>
  <c r="P58" i="1"/>
  <c r="O23" i="1"/>
  <c r="O35" i="1" s="1"/>
  <c r="O60" i="1"/>
  <c r="P60" i="1" l="1"/>
  <c r="P123" i="1"/>
  <c r="P121" i="1"/>
  <c r="O24" i="1"/>
  <c r="P23" i="1"/>
  <c r="Q21" i="1"/>
  <c r="Q58" i="1"/>
  <c r="O36" i="1"/>
  <c r="Q23" i="1" l="1"/>
  <c r="Q35" i="1" s="1"/>
  <c r="Q36" i="1" s="1"/>
  <c r="Q123" i="1"/>
  <c r="Q121" i="1"/>
  <c r="Q60" i="1"/>
  <c r="P35" i="1"/>
  <c r="P36" i="1" s="1"/>
  <c r="P24" i="1"/>
  <c r="R21" i="1"/>
  <c r="R58" i="1"/>
  <c r="S58" i="1"/>
  <c r="Q24" i="1" l="1"/>
  <c r="R60" i="1"/>
  <c r="R123" i="1"/>
  <c r="R121" i="1"/>
  <c r="R23" i="1"/>
  <c r="S21" i="1"/>
  <c r="S123" i="1" l="1"/>
  <c r="S121" i="1"/>
  <c r="R35" i="1"/>
  <c r="R36" i="1" s="1"/>
  <c r="R24" i="1"/>
  <c r="T21" i="1"/>
  <c r="T58" i="1"/>
  <c r="S23" i="1"/>
  <c r="S24" i="1" s="1"/>
  <c r="S60" i="1"/>
  <c r="U58" i="1"/>
  <c r="T23" i="1" l="1"/>
  <c r="T35" i="1" s="1"/>
  <c r="T36" i="1" s="1"/>
  <c r="T123" i="1"/>
  <c r="T121" i="1"/>
  <c r="T60" i="1"/>
  <c r="S35" i="1"/>
  <c r="S36" i="1" s="1"/>
  <c r="U21" i="1"/>
  <c r="AE123" i="1" l="1"/>
  <c r="AE121" i="1"/>
  <c r="T24" i="1"/>
  <c r="U123" i="1"/>
  <c r="AF123" i="1" s="1"/>
  <c r="U121" i="1"/>
  <c r="AF121" i="1" s="1"/>
  <c r="V21" i="1"/>
  <c r="V58" i="1"/>
  <c r="U23" i="1"/>
  <c r="U24" i="1" s="1"/>
  <c r="U60" i="1"/>
  <c r="W58" i="1"/>
  <c r="V23" i="1" l="1"/>
  <c r="V35" i="1" s="1"/>
  <c r="V36" i="1" s="1"/>
  <c r="V123" i="1"/>
  <c r="AG123" i="1" s="1"/>
  <c r="V121" i="1"/>
  <c r="V60" i="1"/>
  <c r="U35" i="1"/>
  <c r="U36" i="1" s="1"/>
  <c r="W21" i="1"/>
  <c r="AR123" i="1" l="1"/>
  <c r="AG121" i="1"/>
  <c r="V24" i="1"/>
  <c r="W123" i="1"/>
  <c r="AH123" i="1" s="1"/>
  <c r="W121" i="1"/>
  <c r="AH121" i="1" s="1"/>
  <c r="X21" i="1"/>
  <c r="X58" i="1"/>
  <c r="W23" i="1"/>
  <c r="W24" i="1" s="1"/>
  <c r="W60" i="1"/>
  <c r="Y58" i="1"/>
  <c r="AR121" i="1" l="1"/>
  <c r="AS121" i="1"/>
  <c r="AS123" i="1"/>
  <c r="X23" i="1"/>
  <c r="X35" i="1" s="1"/>
  <c r="X36" i="1" s="1"/>
  <c r="X123" i="1"/>
  <c r="X121" i="1"/>
  <c r="X60" i="1"/>
  <c r="W35" i="1"/>
  <c r="W36" i="1" s="1"/>
  <c r="Y21" i="1"/>
  <c r="AI121" i="1" l="1"/>
  <c r="AI123" i="1"/>
  <c r="X24" i="1"/>
  <c r="Y123" i="1"/>
  <c r="Y121" i="1"/>
  <c r="Z21" i="1"/>
  <c r="Z58" i="1"/>
  <c r="Y23" i="1"/>
  <c r="Y35" i="1" s="1"/>
  <c r="Y60" i="1"/>
  <c r="AA58" i="1"/>
  <c r="AJ123" i="1" l="1"/>
  <c r="AT123" i="1"/>
  <c r="AU123" i="1"/>
  <c r="AT121" i="1"/>
  <c r="AJ121" i="1"/>
  <c r="Z23" i="1"/>
  <c r="Z35" i="1" s="1"/>
  <c r="Z36" i="1" s="1"/>
  <c r="Z123" i="1"/>
  <c r="Z121" i="1"/>
  <c r="Z60" i="1"/>
  <c r="Y24" i="1"/>
  <c r="AA21" i="1"/>
  <c r="Y36" i="1"/>
  <c r="AK123" i="1" l="1"/>
  <c r="AU121" i="1"/>
  <c r="AK121" i="1"/>
  <c r="Z24" i="1"/>
  <c r="AA123" i="1"/>
  <c r="AA121" i="1"/>
  <c r="AB21" i="1"/>
  <c r="AB58" i="1"/>
  <c r="AA23" i="1"/>
  <c r="AA24" i="1" s="1"/>
  <c r="AA60" i="1"/>
  <c r="AD58" i="1"/>
  <c r="AL121" i="1" l="1"/>
  <c r="AV121" i="1"/>
  <c r="AL123" i="1"/>
  <c r="AV123" i="1"/>
  <c r="AB23" i="1"/>
  <c r="AB24" i="1" s="1"/>
  <c r="AB123" i="1"/>
  <c r="AB121" i="1"/>
  <c r="AB60" i="1"/>
  <c r="AC21" i="1"/>
  <c r="AC58" i="1"/>
  <c r="BB58" i="1" s="1"/>
  <c r="AA35" i="1"/>
  <c r="AA36" i="1" s="1"/>
  <c r="AD21" i="1"/>
  <c r="AW123" i="1" l="1"/>
  <c r="AW121" i="1"/>
  <c r="AM123" i="1"/>
  <c r="AM121" i="1"/>
  <c r="AP58" i="1"/>
  <c r="AP21" i="1" s="1"/>
  <c r="AP23" i="1" s="1"/>
  <c r="AP24" i="1" s="1"/>
  <c r="AB35" i="1"/>
  <c r="AB36" i="1" s="1"/>
  <c r="AX58" i="1"/>
  <c r="AF58" i="1"/>
  <c r="AF21" i="1" s="1"/>
  <c r="AC23" i="1"/>
  <c r="AC35" i="1" s="1"/>
  <c r="AC36" i="1" s="1"/>
  <c r="AC123" i="1"/>
  <c r="AC121" i="1"/>
  <c r="AN121" i="1" s="1"/>
  <c r="AD123" i="1"/>
  <c r="AQ123" i="1" s="1"/>
  <c r="AD121" i="1"/>
  <c r="AQ121" i="1" s="1"/>
  <c r="AC60" i="1"/>
  <c r="AN58" i="1"/>
  <c r="AN21" i="1" s="1"/>
  <c r="AN23" i="1" s="1"/>
  <c r="AN24" i="1" s="1"/>
  <c r="AJ58" i="1"/>
  <c r="AJ21" i="1" s="1"/>
  <c r="AM58" i="1"/>
  <c r="AM21" i="1" s="1"/>
  <c r="AM23" i="1" s="1"/>
  <c r="AM24" i="1" s="1"/>
  <c r="AW58" i="1"/>
  <c r="AK58" i="1"/>
  <c r="AU58" i="1"/>
  <c r="AH58" i="1"/>
  <c r="AH21" i="1" s="1"/>
  <c r="AS58" i="1"/>
  <c r="AL58" i="1"/>
  <c r="BA58" i="1"/>
  <c r="AO58" i="1"/>
  <c r="AO21" i="1" s="1"/>
  <c r="AO23" i="1" s="1"/>
  <c r="AO24" i="1" s="1"/>
  <c r="AE58" i="1"/>
  <c r="AE21" i="1" s="1"/>
  <c r="AI58" i="1"/>
  <c r="AI21" i="1" s="1"/>
  <c r="AR58" i="1"/>
  <c r="AR21" i="1" s="1"/>
  <c r="AR23" i="1" s="1"/>
  <c r="AR35" i="1" s="1"/>
  <c r="AG58" i="1"/>
  <c r="AG21" i="1" s="1"/>
  <c r="AZ58" i="1"/>
  <c r="AQ58" i="1"/>
  <c r="AV58" i="1"/>
  <c r="AC24" i="1"/>
  <c r="BB21" i="1"/>
  <c r="BB23" i="1" s="1"/>
  <c r="AY58" i="1"/>
  <c r="AT58" i="1"/>
  <c r="AD23" i="1"/>
  <c r="AD24" i="1" s="1"/>
  <c r="AD60" i="1"/>
  <c r="AP123" i="1" l="1"/>
  <c r="AO121" i="1"/>
  <c r="AO92" i="1" s="1"/>
  <c r="AO169" i="1" s="1"/>
  <c r="AO170" i="1" s="1"/>
  <c r="AY121" i="1"/>
  <c r="AO123" i="1"/>
  <c r="BB123" i="1" s="1"/>
  <c r="AX121" i="1"/>
  <c r="AP121" i="1"/>
  <c r="AX123" i="1"/>
  <c r="AN123" i="1"/>
  <c r="AP35" i="1"/>
  <c r="AP36" i="1" s="1"/>
  <c r="AR99" i="1"/>
  <c r="AM99" i="1"/>
  <c r="AR92" i="1"/>
  <c r="AR169" i="1" s="1"/>
  <c r="AR170" i="1" s="1"/>
  <c r="AN92" i="1"/>
  <c r="AG23" i="1"/>
  <c r="AG24" i="1" s="1"/>
  <c r="AG99" i="1"/>
  <c r="AG92" i="1"/>
  <c r="AM92" i="1"/>
  <c r="AI23" i="1"/>
  <c r="AI35" i="1" s="1"/>
  <c r="AI92" i="1"/>
  <c r="AI99" i="1"/>
  <c r="AE23" i="1"/>
  <c r="AE35" i="1" s="1"/>
  <c r="AE36" i="1" s="1"/>
  <c r="AE99" i="1"/>
  <c r="AE92" i="1"/>
  <c r="AH23" i="1"/>
  <c r="AH24" i="1" s="1"/>
  <c r="AH92" i="1"/>
  <c r="AH99" i="1"/>
  <c r="AN99" i="1"/>
  <c r="AJ23" i="1"/>
  <c r="AJ24" i="1" s="1"/>
  <c r="AJ92" i="1"/>
  <c r="AJ99" i="1"/>
  <c r="AF23" i="1"/>
  <c r="AF99" i="1"/>
  <c r="AF92" i="1"/>
  <c r="AP99" i="1"/>
  <c r="AX21" i="1"/>
  <c r="AY21" i="1"/>
  <c r="AY23" i="1" s="1"/>
  <c r="AY24" i="1" s="1"/>
  <c r="AN35" i="1"/>
  <c r="AN36" i="1" s="1"/>
  <c r="AL21" i="1"/>
  <c r="AV21" i="1"/>
  <c r="AM35" i="1"/>
  <c r="AW21" i="1"/>
  <c r="AU21" i="1"/>
  <c r="AT21" i="1"/>
  <c r="AZ21" i="1"/>
  <c r="AZ23" i="1" s="1"/>
  <c r="AZ24" i="1" s="1"/>
  <c r="AK21" i="1"/>
  <c r="AQ21" i="1"/>
  <c r="AQ23" i="1" s="1"/>
  <c r="AQ35" i="1" s="1"/>
  <c r="BA21" i="1"/>
  <c r="BA23" i="1" s="1"/>
  <c r="BA24" i="1" s="1"/>
  <c r="AO35" i="1"/>
  <c r="AR24" i="1"/>
  <c r="AS21" i="1"/>
  <c r="AD35" i="1"/>
  <c r="AD36" i="1" s="1"/>
  <c r="AR36" i="1"/>
  <c r="BB35" i="1"/>
  <c r="BB24" i="1"/>
  <c r="BA60" i="1"/>
  <c r="AT60" i="1"/>
  <c r="AJ60" i="1"/>
  <c r="AN60" i="1"/>
  <c r="AL60" i="1"/>
  <c r="AZ60" i="1"/>
  <c r="AX60" i="1"/>
  <c r="AF60" i="1"/>
  <c r="AS60" i="1"/>
  <c r="AH60" i="1"/>
  <c r="AK60" i="1"/>
  <c r="AP60" i="1"/>
  <c r="AG60" i="1"/>
  <c r="AM60" i="1"/>
  <c r="AI60" i="1"/>
  <c r="AR60" i="1"/>
  <c r="AW60" i="1"/>
  <c r="AV60" i="1"/>
  <c r="AQ60" i="1"/>
  <c r="AO60" i="1"/>
  <c r="AY60" i="1"/>
  <c r="BB60" i="1"/>
  <c r="AU60" i="1"/>
  <c r="AE60" i="1"/>
  <c r="BB121" i="1" l="1"/>
  <c r="BB92" i="1" s="1"/>
  <c r="BB169" i="1" s="1"/>
  <c r="BB170" i="1" s="1"/>
  <c r="AZ121" i="1"/>
  <c r="AP92" i="1"/>
  <c r="BA121" i="1"/>
  <c r="BA123" i="1"/>
  <c r="BA99" i="1" s="1"/>
  <c r="AZ123" i="1"/>
  <c r="AZ99" i="1" s="1"/>
  <c r="AY123" i="1"/>
  <c r="AY99" i="1" s="1"/>
  <c r="AI24" i="1"/>
  <c r="AJ35" i="1"/>
  <c r="AY92" i="1"/>
  <c r="AY169" i="1" s="1"/>
  <c r="AY170" i="1" s="1"/>
  <c r="AQ99" i="1"/>
  <c r="AR217" i="1" s="1"/>
  <c r="BB99" i="1"/>
  <c r="AH35" i="1"/>
  <c r="AG35" i="1"/>
  <c r="AG36" i="1" s="1"/>
  <c r="AV23" i="1"/>
  <c r="AV35" i="1" s="1"/>
  <c r="AV36" i="1" s="1"/>
  <c r="AV99" i="1"/>
  <c r="AV92" i="1"/>
  <c r="AW23" i="1"/>
  <c r="AW24" i="1" s="1"/>
  <c r="AW92" i="1"/>
  <c r="AW99" i="1"/>
  <c r="AO99" i="1"/>
  <c r="AP217" i="1" s="1"/>
  <c r="AG217" i="1"/>
  <c r="AG216" i="1"/>
  <c r="AF169" i="1"/>
  <c r="AF170" i="1" s="1"/>
  <c r="AK23" i="1"/>
  <c r="AK24" i="1" s="1"/>
  <c r="AK92" i="1"/>
  <c r="AK216" i="1" s="1"/>
  <c r="AK99" i="1"/>
  <c r="AL23" i="1"/>
  <c r="AL35" i="1" s="1"/>
  <c r="AL99" i="1"/>
  <c r="AL92" i="1"/>
  <c r="AF24" i="1"/>
  <c r="AF35" i="1"/>
  <c r="AE217" i="1"/>
  <c r="AP169" i="1"/>
  <c r="AP170" i="1" s="1"/>
  <c r="AN169" i="1"/>
  <c r="AN170" i="1" s="1"/>
  <c r="AO216" i="1"/>
  <c r="AN217" i="1"/>
  <c r="AM169" i="1"/>
  <c r="AM170" i="1" s="1"/>
  <c r="AN216" i="1"/>
  <c r="AJ217" i="1"/>
  <c r="AH217" i="1"/>
  <c r="AQ92" i="1"/>
  <c r="AF217" i="1"/>
  <c r="AS23" i="1"/>
  <c r="AS24" i="1" s="1"/>
  <c r="AS99" i="1"/>
  <c r="AS92" i="1"/>
  <c r="AE24" i="1"/>
  <c r="AJ169" i="1"/>
  <c r="AJ170" i="1" s="1"/>
  <c r="AH169" i="1"/>
  <c r="AH170" i="1" s="1"/>
  <c r="AI216" i="1"/>
  <c r="AI217" i="1"/>
  <c r="AP216" i="1"/>
  <c r="AZ92" i="1"/>
  <c r="AT23" i="1"/>
  <c r="AT24" i="1" s="1"/>
  <c r="AT92" i="1"/>
  <c r="AT99" i="1"/>
  <c r="AX23" i="1"/>
  <c r="AX99" i="1"/>
  <c r="AX92" i="1"/>
  <c r="AI169" i="1"/>
  <c r="AI170" i="1" s="1"/>
  <c r="AJ216" i="1"/>
  <c r="AE169" i="1"/>
  <c r="AE170" i="1" s="1"/>
  <c r="AE216" i="1"/>
  <c r="AF216" i="1"/>
  <c r="AU23" i="1"/>
  <c r="AU24" i="1" s="1"/>
  <c r="AU99" i="1"/>
  <c r="AU92" i="1"/>
  <c r="BA92" i="1"/>
  <c r="AG169" i="1"/>
  <c r="AG170" i="1" s="1"/>
  <c r="AH216" i="1"/>
  <c r="AY35" i="1"/>
  <c r="AM36" i="1"/>
  <c r="AZ35" i="1"/>
  <c r="AZ36" i="1" s="1"/>
  <c r="AO36" i="1"/>
  <c r="AQ24" i="1"/>
  <c r="BA35" i="1"/>
  <c r="AI36" i="1"/>
  <c r="AQ36" i="1"/>
  <c r="BB36" i="1"/>
  <c r="AZ217" i="1" l="1"/>
  <c r="AV24" i="1"/>
  <c r="AY217" i="1"/>
  <c r="AJ36" i="1"/>
  <c r="AL36" i="1"/>
  <c r="AL24" i="1"/>
  <c r="AW35" i="1"/>
  <c r="AW36" i="1" s="1"/>
  <c r="AQ217" i="1"/>
  <c r="AK35" i="1"/>
  <c r="AH36" i="1"/>
  <c r="AS35" i="1"/>
  <c r="AS36" i="1" s="1"/>
  <c r="AT169" i="1"/>
  <c r="AT170" i="1" s="1"/>
  <c r="AU216" i="1"/>
  <c r="AU217" i="1"/>
  <c r="AS169" i="1"/>
  <c r="AS170" i="1" s="1"/>
  <c r="AT216" i="1"/>
  <c r="AS216" i="1"/>
  <c r="AQ169" i="1"/>
  <c r="AQ170" i="1" s="1"/>
  <c r="AR216" i="1"/>
  <c r="AO217" i="1"/>
  <c r="AZ169" i="1"/>
  <c r="AZ170" i="1" s="1"/>
  <c r="BA216" i="1"/>
  <c r="AV217" i="1"/>
  <c r="AX169" i="1"/>
  <c r="AX170" i="1" s="1"/>
  <c r="AY216" i="1"/>
  <c r="AS217" i="1"/>
  <c r="AF36" i="1"/>
  <c r="AK217" i="1"/>
  <c r="AU169" i="1"/>
  <c r="AU170" i="1" s="1"/>
  <c r="AV216" i="1"/>
  <c r="BA217" i="1"/>
  <c r="AT35" i="1"/>
  <c r="AX217" i="1"/>
  <c r="BB217" i="1"/>
  <c r="AV169" i="1"/>
  <c r="AV170" i="1" s="1"/>
  <c r="AW216" i="1"/>
  <c r="AX24" i="1"/>
  <c r="AX35" i="1"/>
  <c r="AZ216" i="1"/>
  <c r="AQ216" i="1"/>
  <c r="AL169" i="1"/>
  <c r="AL170" i="1" s="1"/>
  <c r="AM216" i="1"/>
  <c r="AW217" i="1"/>
  <c r="AK169" i="1"/>
  <c r="AK170" i="1" s="1"/>
  <c r="AL216" i="1"/>
  <c r="AU35" i="1"/>
  <c r="AU36" i="1" s="1"/>
  <c r="BA169" i="1"/>
  <c r="BA170" i="1" s="1"/>
  <c r="BB216" i="1"/>
  <c r="AT217" i="1"/>
  <c r="AL217" i="1"/>
  <c r="AM217" i="1"/>
  <c r="AW169" i="1"/>
  <c r="AW170" i="1" s="1"/>
  <c r="AX216" i="1"/>
  <c r="AY36" i="1"/>
  <c r="BA36" i="1"/>
  <c r="AK36" i="1" l="1"/>
  <c r="AX36" i="1"/>
  <c r="AT36" i="1"/>
  <c r="AF208" i="1" l="1"/>
  <c r="AF210" i="1" s="1"/>
  <c r="AG208" i="1"/>
  <c r="AG210" i="1" s="1"/>
  <c r="AH208" i="1"/>
  <c r="AH210" i="1" s="1"/>
  <c r="AI208" i="1"/>
  <c r="AI210" i="1" s="1"/>
  <c r="AJ208" i="1"/>
  <c r="AJ210" i="1" s="1"/>
  <c r="AK208" i="1"/>
  <c r="AK210" i="1" s="1"/>
  <c r="AL208" i="1"/>
  <c r="AL210" i="1" s="1"/>
  <c r="AM208" i="1"/>
  <c r="AM210" i="1" s="1"/>
  <c r="AN208" i="1"/>
  <c r="AN210" i="1" s="1"/>
  <c r="AO208" i="1"/>
  <c r="AO210" i="1" s="1"/>
  <c r="AP208" i="1"/>
  <c r="AP210" i="1" s="1"/>
  <c r="AQ208" i="1"/>
  <c r="AQ210" i="1" s="1"/>
  <c r="AR208" i="1"/>
  <c r="AR210" i="1" s="1"/>
  <c r="AS208" i="1"/>
  <c r="AS210" i="1" s="1"/>
  <c r="AT208" i="1"/>
  <c r="AT210" i="1" s="1"/>
  <c r="AU208" i="1"/>
  <c r="AU210" i="1" s="1"/>
  <c r="AV208" i="1"/>
  <c r="AV210" i="1" s="1"/>
  <c r="AW208" i="1"/>
  <c r="AW210" i="1" s="1"/>
  <c r="AX208" i="1"/>
  <c r="AX210" i="1" s="1"/>
  <c r="AY208" i="1"/>
  <c r="AY210" i="1" s="1"/>
  <c r="AZ208" i="1"/>
  <c r="AZ210" i="1" s="1"/>
  <c r="BA208" i="1"/>
  <c r="BA210" i="1" s="1"/>
  <c r="BB208" i="1"/>
  <c r="BB210" i="1" s="1"/>
  <c r="AE132" i="1" l="1"/>
  <c r="AE208" i="1"/>
  <c r="AE210" i="1" s="1"/>
  <c r="AF129" i="1" l="1"/>
  <c r="AF132" i="1" s="1"/>
  <c r="AE95" i="1"/>
  <c r="G40" i="1"/>
  <c r="G42" i="1" s="1"/>
  <c r="G45" i="1" s="1"/>
  <c r="G46" i="1" s="1"/>
  <c r="H40" i="1"/>
  <c r="H42" i="1" s="1"/>
  <c r="I40" i="1"/>
  <c r="I42" i="1" s="1"/>
  <c r="I45" i="1" s="1"/>
  <c r="I46" i="1" s="1"/>
  <c r="J40" i="1"/>
  <c r="J42" i="1" s="1"/>
  <c r="K40" i="1"/>
  <c r="K42" i="1" s="1"/>
  <c r="L40" i="1"/>
  <c r="L42" i="1" s="1"/>
  <c r="M40" i="1"/>
  <c r="M42" i="1" s="1"/>
  <c r="N40" i="1"/>
  <c r="N42" i="1" s="1"/>
  <c r="N45" i="1" s="1"/>
  <c r="N46" i="1" s="1"/>
  <c r="O40" i="1"/>
  <c r="O42" i="1" s="1"/>
  <c r="O45" i="1" s="1"/>
  <c r="O46" i="1" s="1"/>
  <c r="P40" i="1"/>
  <c r="P42" i="1" s="1"/>
  <c r="P45" i="1" s="1"/>
  <c r="P46" i="1" s="1"/>
  <c r="Q40" i="1"/>
  <c r="Q42" i="1" s="1"/>
  <c r="Q45" i="1" s="1"/>
  <c r="Q46" i="1" s="1"/>
  <c r="R40" i="1"/>
  <c r="R42" i="1" s="1"/>
  <c r="S40" i="1"/>
  <c r="S42" i="1" s="1"/>
  <c r="T40" i="1"/>
  <c r="T42" i="1" s="1"/>
  <c r="U40" i="1"/>
  <c r="U42" i="1" s="1"/>
  <c r="V40" i="1"/>
  <c r="V42" i="1" s="1"/>
  <c r="V45" i="1" s="1"/>
  <c r="W40" i="1"/>
  <c r="W42" i="1" s="1"/>
  <c r="W45" i="1" s="1"/>
  <c r="X40" i="1"/>
  <c r="X42" i="1" s="1"/>
  <c r="X45" i="1" s="1"/>
  <c r="X46" i="1" s="1"/>
  <c r="Y40" i="1"/>
  <c r="Y42" i="1" s="1"/>
  <c r="Y45" i="1" s="1"/>
  <c r="Y46" i="1" s="1"/>
  <c r="Z40" i="1"/>
  <c r="Z42" i="1" s="1"/>
  <c r="Z45" i="1" s="1"/>
  <c r="Z46" i="1" s="1"/>
  <c r="AA40" i="1"/>
  <c r="AA42" i="1" s="1"/>
  <c r="AA45" i="1" s="1"/>
  <c r="AB40" i="1"/>
  <c r="AB42" i="1" s="1"/>
  <c r="AC40" i="1"/>
  <c r="AC42" i="1" s="1"/>
  <c r="AD40" i="1"/>
  <c r="AD42" i="1" s="1"/>
  <c r="AD45" i="1" s="1"/>
  <c r="AG129" i="1" l="1"/>
  <c r="AG132" i="1" s="1"/>
  <c r="AF95" i="1"/>
  <c r="H45" i="1"/>
  <c r="H46" i="1" s="1"/>
  <c r="K45" i="1"/>
  <c r="K46" i="1" s="1"/>
  <c r="J45" i="1"/>
  <c r="J46" i="1" s="1"/>
  <c r="R45" i="1"/>
  <c r="R46" i="1" s="1"/>
  <c r="AC45" i="1"/>
  <c r="AC46" i="1" s="1"/>
  <c r="U45" i="1"/>
  <c r="U46" i="1" s="1"/>
  <c r="S45" i="1"/>
  <c r="S46" i="1" s="1"/>
  <c r="AB45" i="1"/>
  <c r="AB46" i="1" s="1"/>
  <c r="T45" i="1"/>
  <c r="T46" i="1" s="1"/>
  <c r="W46" i="1"/>
  <c r="AA46" i="1"/>
  <c r="V46" i="1"/>
  <c r="AD46" i="1"/>
  <c r="M45" i="1"/>
  <c r="L45" i="1"/>
  <c r="AH129" i="1" l="1"/>
  <c r="AH132" i="1" s="1"/>
  <c r="AG95" i="1"/>
  <c r="M46" i="1"/>
  <c r="L46" i="1"/>
  <c r="AI129" i="1" l="1"/>
  <c r="AI132" i="1" s="1"/>
  <c r="AH95" i="1"/>
  <c r="G93" i="1"/>
  <c r="G97" i="1" s="1"/>
  <c r="H93" i="1"/>
  <c r="H97" i="1" s="1"/>
  <c r="I93" i="1"/>
  <c r="I97" i="1" s="1"/>
  <c r="J93" i="1"/>
  <c r="J97" i="1" s="1"/>
  <c r="K93" i="1"/>
  <c r="K97" i="1" s="1"/>
  <c r="L93" i="1"/>
  <c r="L97" i="1" s="1"/>
  <c r="M93" i="1"/>
  <c r="M97" i="1" s="1"/>
  <c r="N93" i="1"/>
  <c r="N97" i="1" s="1"/>
  <c r="O93" i="1"/>
  <c r="O97" i="1" s="1"/>
  <c r="P93" i="1"/>
  <c r="P97" i="1" s="1"/>
  <c r="Q93" i="1"/>
  <c r="Q97" i="1" s="1"/>
  <c r="R93" i="1"/>
  <c r="R97" i="1" s="1"/>
  <c r="S93" i="1"/>
  <c r="S97" i="1" s="1"/>
  <c r="T93" i="1"/>
  <c r="T97" i="1" s="1"/>
  <c r="U93" i="1"/>
  <c r="U97" i="1" s="1"/>
  <c r="V93" i="1"/>
  <c r="V97" i="1" s="1"/>
  <c r="W93" i="1"/>
  <c r="W97" i="1" s="1"/>
  <c r="X93" i="1"/>
  <c r="X97" i="1" s="1"/>
  <c r="Y93" i="1"/>
  <c r="Y97" i="1" s="1"/>
  <c r="Z93" i="1"/>
  <c r="Z97" i="1" s="1"/>
  <c r="AA93" i="1"/>
  <c r="AA97" i="1" s="1"/>
  <c r="AB93" i="1"/>
  <c r="AB97" i="1" s="1"/>
  <c r="AC93" i="1"/>
  <c r="AC97" i="1" s="1"/>
  <c r="AD93" i="1"/>
  <c r="AD97" i="1" s="1"/>
  <c r="AJ129" i="1" l="1"/>
  <c r="AJ132" i="1" s="1"/>
  <c r="AI95" i="1"/>
  <c r="AK129" i="1" l="1"/>
  <c r="AK132" i="1" s="1"/>
  <c r="AJ95" i="1"/>
  <c r="G107" i="1"/>
  <c r="H107" i="1"/>
  <c r="I107" i="1"/>
  <c r="J107" i="1"/>
  <c r="K107" i="1"/>
  <c r="L107" i="1"/>
  <c r="M107" i="1"/>
  <c r="N107" i="1"/>
  <c r="O107" i="1"/>
  <c r="P107" i="1"/>
  <c r="Q107" i="1"/>
  <c r="R107" i="1"/>
  <c r="S107" i="1"/>
  <c r="T107" i="1"/>
  <c r="U107" i="1"/>
  <c r="V107" i="1"/>
  <c r="W107" i="1"/>
  <c r="X107" i="1"/>
  <c r="Y107" i="1"/>
  <c r="Z107" i="1"/>
  <c r="AA107" i="1"/>
  <c r="AB107" i="1"/>
  <c r="AC107" i="1"/>
  <c r="AD107" i="1"/>
  <c r="G111" i="1"/>
  <c r="H111" i="1"/>
  <c r="I111" i="1"/>
  <c r="J111" i="1"/>
  <c r="K111" i="1"/>
  <c r="L111" i="1"/>
  <c r="M111" i="1"/>
  <c r="N111" i="1"/>
  <c r="O111" i="1"/>
  <c r="P111" i="1"/>
  <c r="Q111" i="1"/>
  <c r="R111" i="1"/>
  <c r="S111" i="1"/>
  <c r="T111" i="1"/>
  <c r="U111" i="1"/>
  <c r="V111" i="1"/>
  <c r="W111" i="1"/>
  <c r="X111" i="1"/>
  <c r="Y111" i="1"/>
  <c r="Z111" i="1"/>
  <c r="AA111" i="1"/>
  <c r="AB111" i="1"/>
  <c r="AC111" i="1"/>
  <c r="AD111" i="1"/>
  <c r="U113" i="1" l="1"/>
  <c r="U115" i="1" s="1"/>
  <c r="J113" i="1"/>
  <c r="J115" i="1" s="1"/>
  <c r="T113" i="1"/>
  <c r="T115" i="1" s="1"/>
  <c r="L113" i="1"/>
  <c r="L115" i="1" s="1"/>
  <c r="X113" i="1"/>
  <c r="X115" i="1" s="1"/>
  <c r="I113" i="1"/>
  <c r="I115" i="1" s="1"/>
  <c r="AL129" i="1"/>
  <c r="AL132" i="1" s="1"/>
  <c r="AK95" i="1"/>
  <c r="Z113" i="1"/>
  <c r="Z115" i="1" s="1"/>
  <c r="R113" i="1"/>
  <c r="R115" i="1" s="1"/>
  <c r="Y113" i="1"/>
  <c r="Y115" i="1" s="1"/>
  <c r="AC113" i="1"/>
  <c r="AC115" i="1" s="1"/>
  <c r="Q113" i="1"/>
  <c r="Q115" i="1" s="1"/>
  <c r="M113" i="1"/>
  <c r="M115" i="1" s="1"/>
  <c r="AB113" i="1"/>
  <c r="AB115" i="1" s="1"/>
  <c r="P113" i="1"/>
  <c r="P115" i="1" s="1"/>
  <c r="H113" i="1"/>
  <c r="H115" i="1" s="1"/>
  <c r="AA113" i="1"/>
  <c r="AA115" i="1" s="1"/>
  <c r="S113" i="1"/>
  <c r="S115" i="1" s="1"/>
  <c r="K113" i="1"/>
  <c r="K115" i="1" s="1"/>
  <c r="W113" i="1"/>
  <c r="W115" i="1" s="1"/>
  <c r="O113" i="1"/>
  <c r="O115" i="1" s="1"/>
  <c r="G113" i="1"/>
  <c r="G115" i="1" s="1"/>
  <c r="AD113" i="1"/>
  <c r="AD115" i="1" s="1"/>
  <c r="V113" i="1"/>
  <c r="V115" i="1" s="1"/>
  <c r="N113" i="1"/>
  <c r="N115" i="1" s="1"/>
  <c r="AM129" i="1" l="1"/>
  <c r="AM132" i="1" s="1"/>
  <c r="AL95" i="1"/>
  <c r="AN129" i="1" l="1"/>
  <c r="AN132" i="1" s="1"/>
  <c r="AM95" i="1"/>
  <c r="AO129" i="1" l="1"/>
  <c r="AO132" i="1" s="1"/>
  <c r="AN95" i="1"/>
  <c r="AP129" i="1" l="1"/>
  <c r="AP132" i="1" s="1"/>
  <c r="AO95" i="1"/>
  <c r="AQ129" i="1" l="1"/>
  <c r="AQ132" i="1" s="1"/>
  <c r="AP95" i="1"/>
  <c r="AR129" i="1" l="1"/>
  <c r="AR132" i="1" s="1"/>
  <c r="AQ95" i="1"/>
  <c r="AS129" i="1" l="1"/>
  <c r="AS132" i="1" s="1"/>
  <c r="AR95" i="1"/>
  <c r="AT129" i="1" l="1"/>
  <c r="AT132" i="1" s="1"/>
  <c r="AS95" i="1"/>
  <c r="AU129" i="1" l="1"/>
  <c r="AU132" i="1" s="1"/>
  <c r="AT95" i="1"/>
  <c r="AV129" i="1" l="1"/>
  <c r="AV132" i="1" s="1"/>
  <c r="AU95" i="1"/>
  <c r="AW129" i="1" l="1"/>
  <c r="AW132" i="1" s="1"/>
  <c r="AV95" i="1"/>
  <c r="AX129" i="1" l="1"/>
  <c r="AX132" i="1" s="1"/>
  <c r="AW95" i="1"/>
  <c r="AY129" i="1" l="1"/>
  <c r="AY132" i="1" s="1"/>
  <c r="AX95" i="1"/>
  <c r="AZ129" i="1" l="1"/>
  <c r="AZ132" i="1" s="1"/>
  <c r="AY95" i="1"/>
  <c r="BA129" i="1" l="1"/>
  <c r="BA132" i="1" s="1"/>
  <c r="AZ95" i="1"/>
  <c r="BB129" i="1" l="1"/>
  <c r="BB132" i="1" s="1"/>
  <c r="BB95" i="1" s="1"/>
  <c r="BA95" i="1"/>
  <c r="AE100" i="1" l="1"/>
  <c r="AE103" i="1"/>
  <c r="AE218" i="1"/>
  <c r="AE221" i="1"/>
  <c r="AF100" i="1"/>
  <c r="AG100" i="1"/>
  <c r="AH218" i="1" s="1"/>
  <c r="AH221" i="1" s="1"/>
  <c r="AH100" i="1"/>
  <c r="AI100" i="1"/>
  <c r="AJ100" i="1"/>
  <c r="AJ103" i="1" s="1"/>
  <c r="AK100" i="1"/>
  <c r="AK103" i="1" s="1"/>
  <c r="AL100" i="1"/>
  <c r="AL103" i="1" s="1"/>
  <c r="AM100" i="1"/>
  <c r="AM218" i="1" s="1"/>
  <c r="AM221" i="1" s="1"/>
  <c r="AN100" i="1"/>
  <c r="AO100" i="1"/>
  <c r="AO103" i="1" s="1"/>
  <c r="AP100" i="1"/>
  <c r="AQ100" i="1"/>
  <c r="AR100" i="1"/>
  <c r="AS100" i="1"/>
  <c r="AS103" i="1" s="1"/>
  <c r="AT100" i="1"/>
  <c r="AT218" i="1" s="1"/>
  <c r="AT221" i="1" s="1"/>
  <c r="AU100" i="1"/>
  <c r="AU103" i="1" s="1"/>
  <c r="AV100" i="1"/>
  <c r="AW100" i="1"/>
  <c r="AW103" i="1" s="1"/>
  <c r="AX100" i="1"/>
  <c r="AY100" i="1"/>
  <c r="AZ100" i="1"/>
  <c r="BA100" i="1"/>
  <c r="BA103" i="1" s="1"/>
  <c r="BB100" i="1"/>
  <c r="AH103" i="1"/>
  <c r="AI103" i="1"/>
  <c r="AP103" i="1"/>
  <c r="AQ103" i="1"/>
  <c r="AR103" i="1"/>
  <c r="AT103" i="1"/>
  <c r="AX103" i="1"/>
  <c r="AY103" i="1"/>
  <c r="AZ103" i="1"/>
  <c r="BB103" i="1"/>
  <c r="AI218" i="1"/>
  <c r="AI221" i="1" s="1"/>
  <c r="AQ218" i="1"/>
  <c r="AQ221" i="1" s="1"/>
  <c r="AR218" i="1"/>
  <c r="AR221" i="1" s="1"/>
  <c r="AS218" i="1"/>
  <c r="AS221" i="1" s="1"/>
  <c r="AY218" i="1"/>
  <c r="AY221" i="1" s="1"/>
  <c r="AZ218" i="1"/>
  <c r="AZ221" i="1" s="1"/>
  <c r="BA218" i="1"/>
  <c r="BA221" i="1" s="1"/>
  <c r="BB218" i="1"/>
  <c r="BB221" i="1" s="1"/>
  <c r="AG103" i="1" l="1"/>
  <c r="AP218" i="1"/>
  <c r="AP221" i="1" s="1"/>
  <c r="AL218" i="1"/>
  <c r="AL221" i="1" s="1"/>
  <c r="AM103" i="1"/>
  <c r="AU218" i="1"/>
  <c r="AU221" i="1" s="1"/>
  <c r="AX218" i="1"/>
  <c r="AX221" i="1" s="1"/>
  <c r="AK218" i="1"/>
  <c r="AK221" i="1" s="1"/>
  <c r="AJ218" i="1"/>
  <c r="AJ221" i="1" s="1"/>
  <c r="AV218" i="1"/>
  <c r="AV221" i="1" s="1"/>
  <c r="AW218" i="1"/>
  <c r="AW221" i="1" s="1"/>
  <c r="AV103" i="1"/>
  <c r="AN218" i="1"/>
  <c r="AN221" i="1" s="1"/>
  <c r="AO218" i="1"/>
  <c r="AO221" i="1" s="1"/>
  <c r="AN103" i="1"/>
  <c r="AF218" i="1"/>
  <c r="AF221" i="1" s="1"/>
  <c r="AG218" i="1"/>
  <c r="AG221" i="1" s="1"/>
  <c r="AF103" i="1"/>
  <c r="AE38" i="1"/>
  <c r="AF38" i="1"/>
  <c r="AG38" i="1"/>
  <c r="AH38" i="1"/>
  <c r="AI38" i="1"/>
  <c r="AJ38" i="1"/>
  <c r="AK38" i="1"/>
  <c r="AL38" i="1"/>
  <c r="AM38" i="1"/>
  <c r="AN38" i="1"/>
  <c r="AO38" i="1"/>
  <c r="AP38" i="1"/>
  <c r="AQ38" i="1"/>
  <c r="AR38" i="1"/>
  <c r="AS38" i="1"/>
  <c r="AT38" i="1"/>
  <c r="AU38" i="1"/>
  <c r="AV38" i="1"/>
  <c r="AW38" i="1"/>
  <c r="AX38" i="1"/>
  <c r="AY38" i="1"/>
  <c r="AZ38" i="1"/>
  <c r="BA38" i="1"/>
  <c r="BB38" i="1"/>
  <c r="AE40" i="1"/>
  <c r="AF40" i="1"/>
  <c r="AG40" i="1"/>
  <c r="AH40" i="1"/>
  <c r="AI40" i="1"/>
  <c r="AJ40" i="1"/>
  <c r="AK40" i="1"/>
  <c r="AL40" i="1"/>
  <c r="AM40" i="1"/>
  <c r="AN40" i="1"/>
  <c r="AO40" i="1"/>
  <c r="AP40" i="1"/>
  <c r="AQ40" i="1"/>
  <c r="AR40" i="1"/>
  <c r="AS40" i="1"/>
  <c r="AT40" i="1"/>
  <c r="AU40" i="1"/>
  <c r="AV40" i="1"/>
  <c r="AW40" i="1"/>
  <c r="AX40" i="1"/>
  <c r="AY40" i="1"/>
  <c r="AZ40" i="1"/>
  <c r="BA40" i="1"/>
  <c r="BB40" i="1"/>
  <c r="AE42" i="1"/>
  <c r="AF42" i="1"/>
  <c r="AG42" i="1"/>
  <c r="AH42" i="1"/>
  <c r="AI42" i="1"/>
  <c r="AJ42" i="1"/>
  <c r="AK42" i="1"/>
  <c r="AL42" i="1"/>
  <c r="AM42" i="1"/>
  <c r="AN42" i="1"/>
  <c r="AO42" i="1"/>
  <c r="AP42" i="1"/>
  <c r="AQ42" i="1"/>
  <c r="AR42" i="1"/>
  <c r="AS42" i="1"/>
  <c r="AT42" i="1"/>
  <c r="AU42" i="1"/>
  <c r="AV42" i="1"/>
  <c r="AW42" i="1"/>
  <c r="AX42" i="1"/>
  <c r="AY42" i="1"/>
  <c r="AZ42" i="1"/>
  <c r="BA42" i="1"/>
  <c r="BB42" i="1"/>
  <c r="AE45" i="1"/>
  <c r="AF45" i="1"/>
  <c r="AG45" i="1"/>
  <c r="AH45" i="1"/>
  <c r="AI45" i="1"/>
  <c r="AJ45" i="1"/>
  <c r="AK45" i="1"/>
  <c r="AL45" i="1"/>
  <c r="AM45" i="1"/>
  <c r="AN45" i="1"/>
  <c r="AO45" i="1"/>
  <c r="AP45" i="1"/>
  <c r="AQ45" i="1"/>
  <c r="AR45" i="1"/>
  <c r="AS45" i="1"/>
  <c r="AT45" i="1"/>
  <c r="AU45" i="1"/>
  <c r="AV45" i="1"/>
  <c r="AW45" i="1"/>
  <c r="AX45" i="1"/>
  <c r="AY45" i="1"/>
  <c r="AZ45" i="1"/>
  <c r="BA45" i="1"/>
  <c r="BB45" i="1"/>
  <c r="AE46" i="1"/>
  <c r="AF46" i="1"/>
  <c r="AG46" i="1"/>
  <c r="AH46" i="1"/>
  <c r="AI46" i="1"/>
  <c r="AJ46" i="1"/>
  <c r="AK46" i="1"/>
  <c r="AL46" i="1"/>
  <c r="AM46" i="1"/>
  <c r="AN46" i="1"/>
  <c r="AO46" i="1"/>
  <c r="AP46" i="1"/>
  <c r="AQ46" i="1"/>
  <c r="AR46" i="1"/>
  <c r="AS46" i="1"/>
  <c r="AT46" i="1"/>
  <c r="AU46" i="1"/>
  <c r="AV46" i="1"/>
  <c r="AW46" i="1"/>
  <c r="AX46" i="1"/>
  <c r="AY46" i="1"/>
  <c r="AZ46" i="1"/>
  <c r="BA46" i="1"/>
  <c r="BB46" i="1"/>
  <c r="AE90" i="1"/>
  <c r="AF90" i="1"/>
  <c r="AG90" i="1"/>
  <c r="AH90" i="1"/>
  <c r="AI90" i="1"/>
  <c r="AJ90" i="1"/>
  <c r="AK90" i="1"/>
  <c r="AL90" i="1"/>
  <c r="AM90" i="1"/>
  <c r="AN90" i="1"/>
  <c r="AO90" i="1"/>
  <c r="AP90" i="1"/>
  <c r="AQ90" i="1"/>
  <c r="AR90" i="1"/>
  <c r="AS90" i="1"/>
  <c r="AT90" i="1"/>
  <c r="AU90" i="1"/>
  <c r="AV90" i="1"/>
  <c r="AW90" i="1"/>
  <c r="AX90" i="1"/>
  <c r="AY90" i="1"/>
  <c r="AZ90" i="1"/>
  <c r="BA90" i="1"/>
  <c r="BB90" i="1"/>
  <c r="AE93" i="1"/>
  <c r="AF93" i="1"/>
  <c r="AG93" i="1"/>
  <c r="AH93" i="1"/>
  <c r="AI93" i="1"/>
  <c r="AJ93" i="1"/>
  <c r="AK93" i="1"/>
  <c r="AL93" i="1"/>
  <c r="AM93" i="1"/>
  <c r="AN93" i="1"/>
  <c r="AO93" i="1"/>
  <c r="AP93" i="1"/>
  <c r="AQ93" i="1"/>
  <c r="AR93" i="1"/>
  <c r="AS93" i="1"/>
  <c r="AT93" i="1"/>
  <c r="AU93" i="1"/>
  <c r="AV93" i="1"/>
  <c r="AW93" i="1"/>
  <c r="AX93" i="1"/>
  <c r="AY93" i="1"/>
  <c r="AZ93" i="1"/>
  <c r="BA93" i="1"/>
  <c r="BB93" i="1"/>
  <c r="AE97" i="1"/>
  <c r="AF97" i="1"/>
  <c r="AG97" i="1"/>
  <c r="AH97" i="1"/>
  <c r="AI97" i="1"/>
  <c r="AJ97" i="1"/>
  <c r="AK97" i="1"/>
  <c r="AL97" i="1"/>
  <c r="AM97" i="1"/>
  <c r="AN97" i="1"/>
  <c r="AO97" i="1"/>
  <c r="AP97" i="1"/>
  <c r="AQ97" i="1"/>
  <c r="AR97" i="1"/>
  <c r="AS97" i="1"/>
  <c r="AT97" i="1"/>
  <c r="AU97" i="1"/>
  <c r="AV97" i="1"/>
  <c r="AW97" i="1"/>
  <c r="AX97" i="1"/>
  <c r="AY97" i="1"/>
  <c r="AZ97" i="1"/>
  <c r="BA97" i="1"/>
  <c r="BB97" i="1"/>
  <c r="AE105" i="1"/>
  <c r="AF105" i="1"/>
  <c r="AG105" i="1"/>
  <c r="AH105" i="1"/>
  <c r="AI105" i="1"/>
  <c r="AJ105" i="1"/>
  <c r="AK105" i="1"/>
  <c r="AL105" i="1"/>
  <c r="AM105" i="1"/>
  <c r="AN105" i="1"/>
  <c r="AO105" i="1"/>
  <c r="AP105" i="1"/>
  <c r="AQ105" i="1"/>
  <c r="AR105" i="1"/>
  <c r="AS105" i="1"/>
  <c r="AT105" i="1"/>
  <c r="AU105" i="1"/>
  <c r="AV105" i="1"/>
  <c r="AW105" i="1"/>
  <c r="AX105" i="1"/>
  <c r="AY105" i="1"/>
  <c r="AZ105" i="1"/>
  <c r="BA105" i="1"/>
  <c r="BB105" i="1"/>
  <c r="AE107" i="1"/>
  <c r="AF107" i="1"/>
  <c r="AG107" i="1"/>
  <c r="AH107" i="1"/>
  <c r="AI107" i="1"/>
  <c r="AJ107" i="1"/>
  <c r="AK107" i="1"/>
  <c r="AL107" i="1"/>
  <c r="AM107" i="1"/>
  <c r="AN107" i="1"/>
  <c r="AO107" i="1"/>
  <c r="AP107" i="1"/>
  <c r="AQ107" i="1"/>
  <c r="AR107" i="1"/>
  <c r="AS107" i="1"/>
  <c r="AT107" i="1"/>
  <c r="AU107" i="1"/>
  <c r="AV107" i="1"/>
  <c r="AW107" i="1"/>
  <c r="AX107" i="1"/>
  <c r="AY107" i="1"/>
  <c r="AZ107" i="1"/>
  <c r="BA107" i="1"/>
  <c r="BB107" i="1"/>
  <c r="AE110" i="1"/>
  <c r="AF110" i="1"/>
  <c r="AG110" i="1"/>
  <c r="AH110" i="1"/>
  <c r="AI110" i="1"/>
  <c r="AJ110" i="1"/>
  <c r="AK110" i="1"/>
  <c r="AL110" i="1"/>
  <c r="AM110" i="1"/>
  <c r="AN110" i="1"/>
  <c r="AO110" i="1"/>
  <c r="AP110" i="1"/>
  <c r="AQ110" i="1"/>
  <c r="AR110" i="1"/>
  <c r="AS110" i="1"/>
  <c r="AT110" i="1"/>
  <c r="AU110" i="1"/>
  <c r="AV110" i="1"/>
  <c r="AW110" i="1"/>
  <c r="AX110" i="1"/>
  <c r="AY110" i="1"/>
  <c r="AZ110" i="1"/>
  <c r="BA110" i="1"/>
  <c r="BB110" i="1"/>
  <c r="AE111" i="1"/>
  <c r="AF111" i="1"/>
  <c r="AG111" i="1"/>
  <c r="AH111" i="1"/>
  <c r="AI111" i="1"/>
  <c r="AJ111" i="1"/>
  <c r="AK111" i="1"/>
  <c r="AL111" i="1"/>
  <c r="AM111" i="1"/>
  <c r="AN111" i="1"/>
  <c r="AO111" i="1"/>
  <c r="AP111" i="1"/>
  <c r="AQ111" i="1"/>
  <c r="AR111" i="1"/>
  <c r="AS111" i="1"/>
  <c r="AT111" i="1"/>
  <c r="AU111" i="1"/>
  <c r="AV111" i="1"/>
  <c r="AW111" i="1"/>
  <c r="AX111" i="1"/>
  <c r="AY111" i="1"/>
  <c r="AZ111" i="1"/>
  <c r="BA111" i="1"/>
  <c r="BB111" i="1"/>
  <c r="AE113" i="1"/>
  <c r="AF113" i="1"/>
  <c r="AG113" i="1"/>
  <c r="AH113" i="1"/>
  <c r="AI113" i="1"/>
  <c r="AJ113" i="1"/>
  <c r="AK113" i="1"/>
  <c r="AL113" i="1"/>
  <c r="AM113" i="1"/>
  <c r="AN113" i="1"/>
  <c r="AO113" i="1"/>
  <c r="AP113" i="1"/>
  <c r="AQ113" i="1"/>
  <c r="AR113" i="1"/>
  <c r="AS113" i="1"/>
  <c r="AT113" i="1"/>
  <c r="AU113" i="1"/>
  <c r="AV113" i="1"/>
  <c r="AW113" i="1"/>
  <c r="AX113" i="1"/>
  <c r="AY113" i="1"/>
  <c r="AZ113" i="1"/>
  <c r="BA113" i="1"/>
  <c r="BB113" i="1"/>
  <c r="AE115" i="1"/>
  <c r="AF115" i="1"/>
  <c r="AG115" i="1"/>
  <c r="AH115" i="1"/>
  <c r="AI115" i="1"/>
  <c r="AJ115" i="1"/>
  <c r="AK115" i="1"/>
  <c r="AL115" i="1"/>
  <c r="AM115" i="1"/>
  <c r="AN115" i="1"/>
  <c r="AO115" i="1"/>
  <c r="AP115" i="1"/>
  <c r="AQ115" i="1"/>
  <c r="AR115" i="1"/>
  <c r="AS115" i="1"/>
  <c r="AT115" i="1"/>
  <c r="AU115" i="1"/>
  <c r="AV115" i="1"/>
  <c r="AW115" i="1"/>
  <c r="AX115" i="1"/>
  <c r="AY115" i="1"/>
  <c r="AZ115" i="1"/>
  <c r="BA115" i="1"/>
  <c r="BB115" i="1"/>
  <c r="AF173" i="1"/>
  <c r="AG173" i="1"/>
  <c r="AH173" i="1"/>
  <c r="AI173" i="1"/>
  <c r="AJ173" i="1"/>
  <c r="AK173" i="1"/>
  <c r="AL173" i="1"/>
  <c r="AM173" i="1"/>
  <c r="AN173" i="1"/>
  <c r="AO173" i="1"/>
  <c r="AP173" i="1"/>
  <c r="AQ173" i="1"/>
  <c r="AR173" i="1"/>
  <c r="AS173" i="1"/>
  <c r="AT173" i="1"/>
  <c r="AU173" i="1"/>
  <c r="AV173" i="1"/>
  <c r="AW173" i="1"/>
  <c r="AX173" i="1"/>
  <c r="AY173" i="1"/>
  <c r="AZ173" i="1"/>
  <c r="BA173" i="1"/>
  <c r="BB173" i="1"/>
  <c r="AE174" i="1"/>
  <c r="AF174" i="1"/>
  <c r="AG174" i="1"/>
  <c r="AH174" i="1"/>
  <c r="AI174" i="1"/>
  <c r="AJ174" i="1"/>
  <c r="AK174" i="1"/>
  <c r="AL174" i="1"/>
  <c r="AM174" i="1"/>
  <c r="AN174" i="1"/>
  <c r="AO174" i="1"/>
  <c r="AP174" i="1"/>
  <c r="AQ174" i="1"/>
  <c r="AR174" i="1"/>
  <c r="AS174" i="1"/>
  <c r="AT174" i="1"/>
  <c r="AU174" i="1"/>
  <c r="AV174" i="1"/>
  <c r="AW174" i="1"/>
  <c r="AX174" i="1"/>
  <c r="AY174" i="1"/>
  <c r="AZ174" i="1"/>
  <c r="BA174" i="1"/>
  <c r="BB174"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AE177" i="1"/>
  <c r="AF177" i="1"/>
  <c r="AG177" i="1"/>
  <c r="AH177" i="1"/>
  <c r="AI177" i="1"/>
  <c r="AJ177" i="1"/>
  <c r="AK177" i="1"/>
  <c r="AL177" i="1"/>
  <c r="AM177" i="1"/>
  <c r="AN177" i="1"/>
  <c r="AO177" i="1"/>
  <c r="AP177" i="1"/>
  <c r="AQ177" i="1"/>
  <c r="AR177" i="1"/>
  <c r="AS177" i="1"/>
  <c r="AT177" i="1"/>
  <c r="AU177" i="1"/>
  <c r="AV177" i="1"/>
  <c r="AW177" i="1"/>
  <c r="AX177" i="1"/>
  <c r="AY177" i="1"/>
  <c r="AZ177" i="1"/>
  <c r="BA177" i="1"/>
  <c r="BB177" i="1"/>
  <c r="AE179" i="1"/>
  <c r="AF179" i="1"/>
  <c r="AG179" i="1"/>
  <c r="AH179" i="1"/>
  <c r="AI179" i="1"/>
  <c r="AJ179" i="1"/>
  <c r="AK179" i="1"/>
  <c r="AL179" i="1"/>
  <c r="AM179" i="1"/>
  <c r="AN179" i="1"/>
  <c r="AO179" i="1"/>
  <c r="AP179" i="1"/>
  <c r="AQ179" i="1"/>
  <c r="AR179" i="1"/>
  <c r="AS179" i="1"/>
  <c r="AT179" i="1"/>
  <c r="AU179" i="1"/>
  <c r="AV179" i="1"/>
  <c r="AW179" i="1"/>
  <c r="AX179" i="1"/>
  <c r="AY179" i="1"/>
  <c r="AZ179" i="1"/>
  <c r="BA179" i="1"/>
  <c r="BB179" i="1"/>
  <c r="AE197" i="1"/>
  <c r="AF197" i="1"/>
  <c r="AG197" i="1"/>
  <c r="AH197" i="1"/>
  <c r="AI197" i="1"/>
  <c r="AJ197" i="1"/>
  <c r="AK197" i="1"/>
  <c r="AL197" i="1"/>
  <c r="AM197" i="1"/>
  <c r="AN197" i="1"/>
  <c r="AO197" i="1"/>
  <c r="AP197" i="1"/>
  <c r="AQ197" i="1"/>
  <c r="AR197" i="1"/>
  <c r="AS197" i="1"/>
  <c r="AT197" i="1"/>
  <c r="AU197" i="1"/>
  <c r="AV197" i="1"/>
  <c r="AW197" i="1"/>
  <c r="AX197" i="1"/>
  <c r="AY197" i="1"/>
  <c r="AZ197" i="1"/>
  <c r="BA197" i="1"/>
  <c r="BB197" i="1"/>
  <c r="AE205" i="1"/>
  <c r="AF205" i="1"/>
  <c r="AG205" i="1"/>
  <c r="AH205" i="1"/>
  <c r="AI205" i="1"/>
  <c r="AJ205" i="1"/>
  <c r="AK205" i="1"/>
  <c r="AL205" i="1"/>
  <c r="AM205" i="1"/>
  <c r="AN205" i="1"/>
  <c r="AO205" i="1"/>
  <c r="AP205" i="1"/>
  <c r="AQ205" i="1"/>
  <c r="AR205" i="1"/>
  <c r="AS205" i="1"/>
  <c r="AT205" i="1"/>
  <c r="AU205" i="1"/>
  <c r="AV205" i="1"/>
  <c r="AW205" i="1"/>
  <c r="AX205" i="1"/>
  <c r="AY205" i="1"/>
  <c r="AZ205" i="1"/>
  <c r="BA205" i="1"/>
  <c r="BB205" i="1"/>
  <c r="AE223" i="1"/>
  <c r="AF223" i="1"/>
  <c r="AG223" i="1"/>
  <c r="AH223" i="1"/>
  <c r="AI223" i="1"/>
  <c r="AJ223" i="1"/>
  <c r="AK223" i="1"/>
  <c r="AL223" i="1"/>
  <c r="AM223" i="1"/>
  <c r="AN223" i="1"/>
  <c r="AO223" i="1"/>
  <c r="AP223" i="1"/>
  <c r="AQ223" i="1"/>
  <c r="AR223" i="1"/>
  <c r="AS223" i="1"/>
  <c r="AT223" i="1"/>
  <c r="AU223" i="1"/>
  <c r="AV223" i="1"/>
  <c r="AW223" i="1"/>
  <c r="AX223" i="1"/>
  <c r="AY223" i="1"/>
  <c r="AZ223" i="1"/>
  <c r="BA223" i="1"/>
  <c r="BB223" i="1"/>
  <c r="AE234" i="1"/>
  <c r="AF234" i="1"/>
  <c r="AG234" i="1"/>
  <c r="AH234" i="1"/>
  <c r="AI234" i="1"/>
  <c r="AJ234" i="1"/>
  <c r="AK234" i="1"/>
  <c r="AL234" i="1"/>
  <c r="AM234" i="1"/>
  <c r="AN234" i="1"/>
  <c r="AO234" i="1"/>
  <c r="AP234" i="1"/>
  <c r="AQ234" i="1"/>
  <c r="AR234" i="1"/>
  <c r="AS234" i="1"/>
  <c r="AT234" i="1"/>
  <c r="AU234" i="1"/>
  <c r="AV234" i="1"/>
  <c r="AW234" i="1"/>
  <c r="AX234" i="1"/>
  <c r="AY234" i="1"/>
  <c r="AZ234" i="1"/>
  <c r="BA234" i="1"/>
  <c r="BB234" i="1"/>
  <c r="AE236" i="1"/>
  <c r="AF236" i="1"/>
  <c r="AG236" i="1"/>
  <c r="AH236" i="1"/>
  <c r="AI236" i="1"/>
  <c r="AJ236" i="1"/>
  <c r="AK236" i="1"/>
  <c r="AL236" i="1"/>
  <c r="AM236" i="1"/>
  <c r="AN236" i="1"/>
  <c r="AO236" i="1"/>
  <c r="AP236" i="1"/>
  <c r="AQ236" i="1"/>
  <c r="AR236" i="1"/>
  <c r="AS236" i="1"/>
  <c r="AT236" i="1"/>
  <c r="AU236" i="1"/>
  <c r="AV236" i="1"/>
  <c r="AW236" i="1"/>
  <c r="AX236" i="1"/>
  <c r="AY236" i="1"/>
  <c r="AZ236" i="1"/>
  <c r="BA236" i="1"/>
  <c r="BB236" i="1"/>
  <c r="AE238" i="1"/>
  <c r="AF238" i="1"/>
  <c r="AG238" i="1"/>
  <c r="AH238" i="1"/>
  <c r="AI238" i="1"/>
  <c r="AJ238" i="1"/>
  <c r="AK238" i="1"/>
  <c r="AL238" i="1"/>
  <c r="AM238" i="1"/>
  <c r="AN238" i="1"/>
  <c r="AO238" i="1"/>
  <c r="AP238" i="1"/>
  <c r="AQ238" i="1"/>
  <c r="AR238" i="1"/>
  <c r="AS238" i="1"/>
  <c r="AT238" i="1"/>
  <c r="AU238" i="1"/>
  <c r="AV238" i="1"/>
  <c r="AW238" i="1"/>
  <c r="AX238" i="1"/>
  <c r="AY238" i="1"/>
  <c r="AZ238" i="1"/>
  <c r="BA238" i="1"/>
  <c r="BB238" i="1"/>
  <c r="AF239" i="1"/>
  <c r="AG239" i="1"/>
  <c r="AH239" i="1"/>
  <c r="AI239" i="1"/>
  <c r="AJ239" i="1"/>
  <c r="AK239" i="1"/>
  <c r="AL239" i="1"/>
  <c r="AM239" i="1"/>
  <c r="AN239" i="1"/>
  <c r="AO239" i="1"/>
  <c r="AP239" i="1"/>
  <c r="AQ239" i="1"/>
  <c r="AR239" i="1"/>
  <c r="AS239" i="1"/>
  <c r="AT239" i="1"/>
  <c r="AU239" i="1"/>
  <c r="AV239" i="1"/>
  <c r="AW239" i="1"/>
  <c r="AX239" i="1"/>
  <c r="AY239" i="1"/>
  <c r="AZ239" i="1"/>
  <c r="BA239" i="1"/>
  <c r="BB239" i="1"/>
  <c r="AE240" i="1"/>
  <c r="AF240" i="1"/>
  <c r="AG240" i="1"/>
  <c r="AH240" i="1"/>
  <c r="AI240" i="1"/>
  <c r="AJ240" i="1"/>
  <c r="AK240" i="1"/>
  <c r="AL240" i="1"/>
  <c r="AM240" i="1"/>
  <c r="AN240" i="1"/>
  <c r="AO240" i="1"/>
  <c r="AP240" i="1"/>
  <c r="AQ240" i="1"/>
  <c r="AR240" i="1"/>
  <c r="AS240" i="1"/>
  <c r="AT240" i="1"/>
  <c r="AU240" i="1"/>
  <c r="AV240" i="1"/>
  <c r="AW240" i="1"/>
  <c r="AX240" i="1"/>
  <c r="AY240" i="1"/>
  <c r="AZ240" i="1"/>
  <c r="BA240" i="1"/>
  <c r="BB240" i="1"/>
</calcChain>
</file>

<file path=xl/sharedStrings.xml><?xml version="1.0" encoding="utf-8"?>
<sst xmlns="http://schemas.openxmlformats.org/spreadsheetml/2006/main" count="306" uniqueCount="131">
  <si>
    <t xml:space="preserve"> </t>
  </si>
  <si>
    <t>Cost of Goods Sold</t>
  </si>
  <si>
    <t>Depreciation</t>
  </si>
  <si>
    <t>Total Cost of Goods Sold</t>
  </si>
  <si>
    <t>Selling, General &amp; Administrative</t>
  </si>
  <si>
    <t>Salaries</t>
  </si>
  <si>
    <t>Rent</t>
  </si>
  <si>
    <t>Utilities</t>
  </si>
  <si>
    <t>Other</t>
  </si>
  <si>
    <t>Freight</t>
  </si>
  <si>
    <t>Fees for Professional Services</t>
  </si>
  <si>
    <t>Interest Expense</t>
  </si>
  <si>
    <t>PreTax Income</t>
  </si>
  <si>
    <t>Tax Expense</t>
  </si>
  <si>
    <t>Net Income</t>
  </si>
  <si>
    <t>% of Sales</t>
  </si>
  <si>
    <t>NA</t>
  </si>
  <si>
    <t>Gross Margin</t>
  </si>
  <si>
    <t>Earnings Before Interest and Taxes</t>
  </si>
  <si>
    <t>Total SG&amp;A</t>
  </si>
  <si>
    <t>Income Statement</t>
  </si>
  <si>
    <t>YOY Growth</t>
  </si>
  <si>
    <t>Balance Sheet</t>
  </si>
  <si>
    <t>Cash</t>
  </si>
  <si>
    <t>Accounts Receivable</t>
  </si>
  <si>
    <t>Inventory</t>
  </si>
  <si>
    <t>Current Assets</t>
  </si>
  <si>
    <t>PP&amp;E</t>
  </si>
  <si>
    <t>Total Assets</t>
  </si>
  <si>
    <t>Accounts Payable</t>
  </si>
  <si>
    <t>Current Liabilities</t>
  </si>
  <si>
    <t>Revolving Line of Credit</t>
  </si>
  <si>
    <t>Term Debt</t>
  </si>
  <si>
    <t>Common Stock</t>
  </si>
  <si>
    <t>Retained Earnings</t>
  </si>
  <si>
    <t>End Balance</t>
  </si>
  <si>
    <t>Total Equity</t>
  </si>
  <si>
    <t>Total Liabilities</t>
  </si>
  <si>
    <t>Total Liabilities &amp; Equity</t>
  </si>
  <si>
    <t>Revenue</t>
  </si>
  <si>
    <t>Bonus Accrual</t>
  </si>
  <si>
    <t>Bonus Payment</t>
  </si>
  <si>
    <t>% of Salary:</t>
  </si>
  <si>
    <t>PP&amp;E Schedule</t>
  </si>
  <si>
    <t>Beg. Balance</t>
  </si>
  <si>
    <t>Capital Expenditures</t>
  </si>
  <si>
    <t>Months</t>
  </si>
  <si>
    <t>Date</t>
  </si>
  <si>
    <t>Depreciation % of Sales</t>
  </si>
  <si>
    <t>CapEx</t>
  </si>
  <si>
    <t>Depreciation Schedule</t>
  </si>
  <si>
    <t>x</t>
  </si>
  <si>
    <t>Cash Flow Statement</t>
  </si>
  <si>
    <t>Cash Flow from Operating Activities</t>
  </si>
  <si>
    <t>Add Back Non-Cash Items</t>
  </si>
  <si>
    <t xml:space="preserve">Amortization </t>
  </si>
  <si>
    <t>Total Non-Cash Adjustments</t>
  </si>
  <si>
    <t>Operating Cash Flow Before Working Capital</t>
  </si>
  <si>
    <t>Changes in Working Capital</t>
  </si>
  <si>
    <t xml:space="preserve">Accounts Payable </t>
  </si>
  <si>
    <t>Total Changes in Working Capital</t>
  </si>
  <si>
    <t>Cash Flow from Operations</t>
  </si>
  <si>
    <t>Cash Flow from Investing Activities</t>
  </si>
  <si>
    <t>Cash Flow from Investing</t>
  </si>
  <si>
    <t>Cash Flow from Financing Activities</t>
  </si>
  <si>
    <t>Net Cash Flow</t>
  </si>
  <si>
    <t>Beginning Cash Balance</t>
  </si>
  <si>
    <t>Ending Cash Balance</t>
  </si>
  <si>
    <t>Employee Bonus</t>
  </si>
  <si>
    <t>Advertising</t>
  </si>
  <si>
    <t>Packaging</t>
  </si>
  <si>
    <t>Direct Labor</t>
  </si>
  <si>
    <t>Direct Labor Bonus</t>
  </si>
  <si>
    <t>Supplies</t>
  </si>
  <si>
    <t xml:space="preserve">Check </t>
  </si>
  <si>
    <t>Line of Credit</t>
  </si>
  <si>
    <t>Total Borrowing Base</t>
  </si>
  <si>
    <t>Borrowing Base</t>
  </si>
  <si>
    <t>Facility</t>
  </si>
  <si>
    <t>Cash Balance @ Beg of Year</t>
  </si>
  <si>
    <t>Plus: Free Cash Flow (Before L.O.C.)</t>
  </si>
  <si>
    <t>Less: Min Cash Balance</t>
  </si>
  <si>
    <t>Cash Available (Required)</t>
  </si>
  <si>
    <t>Less: Scheduled Principal Payments</t>
  </si>
  <si>
    <t>Ending Principal Balance</t>
  </si>
  <si>
    <t>Beginning Principal Balance</t>
  </si>
  <si>
    <t>Plus: Additions</t>
  </si>
  <si>
    <t>End.</t>
  </si>
  <si>
    <t>Tax Rate</t>
  </si>
  <si>
    <t>ASimpleModel.com</t>
  </si>
  <si>
    <t xml:space="preserve">DISCLAIMER: All of the information contained in this exercise is entirely fictional. The company described is hypothetical. Any similarity between the business description and financial information provided and an actual company is purely coincidental. ASimpleModel.com does not provide investment, accounting or tax advice. Everything is intended for educational purposes only. </t>
  </si>
  <si>
    <t>Qtrly Principal Payments</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</si>
  <si>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</si>
  <si>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COGS as % of Revenue</t>
  </si>
  <si>
    <t>Fixed Growth Rate</t>
  </si>
  <si>
    <t>Flat</t>
  </si>
  <si>
    <t>Inflation Adjusted</t>
  </si>
  <si>
    <t>Fixed</t>
  </si>
  <si>
    <t>Variable</t>
  </si>
  <si>
    <t>Scenario</t>
  </si>
  <si>
    <t>DSO</t>
  </si>
  <si>
    <t>DIO</t>
  </si>
  <si>
    <t>DPO</t>
  </si>
  <si>
    <t>Raw Materials</t>
  </si>
  <si>
    <t>Working Capital Accounts</t>
  </si>
  <si>
    <t>Income Statement Assumptions</t>
  </si>
  <si>
    <t>Bonus Calculations</t>
  </si>
  <si>
    <t>SG&amp;A Bonus</t>
  </si>
  <si>
    <t>Three Statement Model (Monthly)</t>
  </si>
  <si>
    <t>Projected</t>
  </si>
  <si>
    <t xml:space="preserve">PP&amp;E Historical </t>
  </si>
  <si>
    <t>Fixed Scenario</t>
  </si>
  <si>
    <t>NM</t>
  </si>
  <si>
    <t>Interest Paid</t>
  </si>
  <si>
    <r>
      <t xml:space="preserve">Interest Expense </t>
    </r>
    <r>
      <rPr>
        <sz val="11"/>
        <color theme="1"/>
        <rFont val="Calibri"/>
        <family val="2"/>
        <scheme val="minor"/>
      </rPr>
      <t>(Income Statement)</t>
    </r>
  </si>
  <si>
    <r>
      <t xml:space="preserve">Interest Accrued </t>
    </r>
    <r>
      <rPr>
        <sz val="11"/>
        <color theme="1"/>
        <rFont val="Calibri"/>
        <family val="2"/>
        <scheme val="minor"/>
      </rPr>
      <t>(Balance Sheet)</t>
    </r>
  </si>
  <si>
    <t>Accrued Interest</t>
  </si>
  <si>
    <t>Accrued Expenses (Direct Labor Bonus)</t>
  </si>
  <si>
    <t>Accrued Expenses (SG&amp;A Bonus)</t>
  </si>
  <si>
    <t>Debt Raise:</t>
  </si>
  <si>
    <t>B.S. Adjustment</t>
  </si>
  <si>
    <t>Historical</t>
  </si>
  <si>
    <t>Transitioning from Annual to Monthly Periods</t>
  </si>
  <si>
    <r>
      <t xml:space="preserve">Three Statement Model </t>
    </r>
    <r>
      <rPr>
        <sz val="26"/>
        <color rgb="FFFF0000"/>
        <rFont val="Calibri"/>
        <family val="2"/>
        <scheme val="minor"/>
      </rPr>
      <t>[WIP]</t>
    </r>
  </si>
  <si>
    <t>This workbook is a work in process (WIP). Updates will be uploaded in the near future.</t>
  </si>
  <si>
    <t>Circ Brkr:</t>
  </si>
  <si>
    <t>OFF</t>
  </si>
  <si>
    <t>Debt Schedule Totals</t>
  </si>
  <si>
    <t>Total Interest Paid</t>
  </si>
  <si>
    <r>
      <t xml:space="preserve">Total Interest Accrued </t>
    </r>
    <r>
      <rPr>
        <sz val="11"/>
        <color theme="1"/>
        <rFont val="Calibri"/>
        <family val="2"/>
        <scheme val="minor"/>
      </rPr>
      <t>(Balance Sheet)</t>
    </r>
  </si>
  <si>
    <r>
      <t xml:space="preserve">Total Interest Expense </t>
    </r>
    <r>
      <rPr>
        <sz val="11"/>
        <color theme="1"/>
        <rFont val="Calibri"/>
        <family val="2"/>
        <scheme val="minor"/>
      </rPr>
      <t>(Income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</si>
</sst>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quot;Employee &quot;0"/>
    <numFmt numFmtId="165" formatCode="0.0%"/>
    <numFmt numFmtId="166" formatCode="&quot;Equipment &quot;0"/>
    <numFmt numFmtId="167" formatCode="_(* #,##0.0_);_(* \(#,##0.0\);_(* &quot;-&quot;?_);_(@_)"/>
    <numFmt numFmtId="168" formatCode="_(* #,##0.0000_);_(* \(#,##0.0000\);_(* &quot;-&quot;?_);_(@_)"/>
    <numFmt numFmtId="169" formatCode="0.000%"/>
  </numFmts>
  <fonts count="26" x14ac:knownFonts="1">
    <font>
      <sz val="11"/>
      <color theme="1"/>
      <name val="Calibri"/>
      <family val="2"/>
      <scheme val="minor"/>
    </font>
    <font>
      <b/>
      <sz val="11"/>
      <color theme="1"/>
      <name val="Calibri"/>
      <family val="2"/>
      <scheme val="minor"/>
    </font>
    <font>
      <sz val="11"/>
      <color theme="0"/>
      <name val="Calibri"/>
      <family val="2"/>
      <scheme val="minor"/>
    </font>
    <font>
      <sz val="11"/>
      <color rgb="FF0000FF"/>
      <name val="Calibri"/>
      <family val="2"/>
      <scheme val="minor"/>
    </font>
    <font>
      <i/>
      <sz val="11"/>
      <color theme="1"/>
      <name val="Calibri"/>
      <family val="2"/>
      <scheme val="minor"/>
    </font>
    <font>
      <sz val="11"/>
      <name val="Calibri"/>
      <family val="2"/>
      <scheme val="minor"/>
    </font>
    <font>
      <sz val="10"/>
      <color theme="1"/>
      <name val="Calibri"/>
      <family val="2"/>
      <scheme val="minor"/>
    </font>
    <font>
      <sz val="10"/>
      <color theme="0"/>
      <name val="Calibri"/>
      <family val="2"/>
      <scheme val="minor"/>
    </font>
    <font>
      <i/>
      <sz val="11"/>
      <name val="Calibri"/>
      <family val="2"/>
      <scheme val="minor"/>
    </font>
    <font>
      <sz val="9"/>
      <color theme="1"/>
      <name val="Calibri"/>
      <family val="2"/>
      <scheme val="minor"/>
    </font>
    <font>
      <sz val="9"/>
      <name val="Calibri"/>
      <family val="2"/>
      <scheme val="minor"/>
    </font>
    <font>
      <sz val="8"/>
      <color theme="1"/>
      <name val="Calibri"/>
      <family val="2"/>
      <scheme val="minor"/>
    </font>
    <font>
      <b/>
      <sz val="8"/>
      <color theme="1"/>
      <name val="Calibri"/>
      <family val="2"/>
      <scheme val="minor"/>
    </font>
    <font>
      <b/>
      <sz val="11"/>
      <name val="Calibri"/>
      <family val="2"/>
      <scheme val="minor"/>
    </font>
    <font>
      <i/>
      <sz val="8"/>
      <color theme="1"/>
      <name val="Calibri"/>
      <family val="2"/>
      <scheme val="minor"/>
    </font>
    <font>
      <b/>
      <sz val="11"/>
      <color rgb="FF0000FF"/>
      <name val="Calibri"/>
      <family val="2"/>
      <scheme val="minor"/>
    </font>
    <font>
      <i/>
      <sz val="10"/>
      <color theme="1"/>
      <name val="Calibri"/>
      <family val="2"/>
      <scheme val="minor"/>
    </font>
    <font>
      <sz val="26"/>
      <color theme="3"/>
      <name val="Calibri"/>
      <family val="2"/>
      <scheme val="minor"/>
    </font>
    <font>
      <sz val="20"/>
      <color theme="3"/>
      <name val="Calibri"/>
      <family val="2"/>
      <scheme val="minor"/>
    </font>
    <font>
      <sz val="10"/>
      <color theme="3"/>
      <name val="Calibri"/>
      <family val="2"/>
      <scheme val="minor"/>
    </font>
    <font>
      <u/>
      <sz val="11"/>
      <color theme="10"/>
      <name val="Calibri"/>
      <family val="2"/>
      <scheme val="minor"/>
    </font>
    <font>
      <i/>
      <sz val="11"/>
      <color rgb="FF0000FF"/>
      <name val="Calibri"/>
      <family val="2"/>
      <scheme val="minor"/>
    </font>
    <font>
      <b/>
      <sz val="12"/>
      <color theme="1"/>
      <name val="Calibri"/>
      <family val="2"/>
      <scheme val="minor"/>
    </font>
    <font>
      <i/>
      <sz val="10"/>
      <color rgb="FF0000FF"/>
      <name val="Calibri"/>
      <family val="2"/>
      <scheme val="minor"/>
    </font>
    <font>
      <sz val="26"/>
      <color rgb="FFFF0000"/>
      <name val="Calibri"/>
      <family val="2"/>
      <scheme val="minor"/>
    </font>
    <font>
      <i/>
      <sz val="12"/>
      <color rgb="FFFF000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lightUp"/>
    </fill>
    <fill>
      <patternFill patternType="solid">
        <fgColor rgb="FFFFFFCC"/>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134">
    <xf numFmtId="0" fontId="0" fillId="0" borderId="0" xfId="0"/>
    <xf numFmtId="41" fontId="0" fillId="0" borderId="0" xfId="0" applyNumberFormat="1"/>
    <xf numFmtId="41" fontId="3" fillId="0" borderId="0" xfId="0" applyNumberFormat="1" applyFont="1"/>
    <xf numFmtId="164" fontId="0" fillId="0" borderId="0" xfId="0" applyNumberFormat="1" applyAlignment="1">
      <alignment horizontal="left"/>
    </xf>
    <xf numFmtId="0" fontId="0" fillId="0" borderId="0" xfId="0" applyAlignment="1">
      <alignment horizontal="center"/>
    </xf>
    <xf numFmtId="14" fontId="3" fillId="0" borderId="0" xfId="0" applyNumberFormat="1" applyFont="1" applyAlignment="1">
      <alignment horizontal="right"/>
    </xf>
    <xf numFmtId="9" fontId="0" fillId="0" borderId="0" xfId="0" applyNumberFormat="1" applyAlignment="1">
      <alignment horizontal="center"/>
    </xf>
    <xf numFmtId="41" fontId="0" fillId="0" borderId="1" xfId="0" applyNumberFormat="1" applyBorder="1"/>
    <xf numFmtId="165" fontId="4" fillId="0" borderId="0" xfId="0" applyNumberFormat="1" applyFont="1"/>
    <xf numFmtId="0" fontId="0" fillId="0" borderId="0" xfId="0" applyAlignment="1">
      <alignment horizontal="left" indent="1"/>
    </xf>
    <xf numFmtId="0" fontId="4" fillId="0" borderId="0" xfId="0" applyFont="1" applyAlignment="1">
      <alignment horizontal="left" indent="1"/>
    </xf>
    <xf numFmtId="0" fontId="0" fillId="0" borderId="0" xfId="0" applyAlignment="1">
      <alignment horizontal="left" indent="2"/>
    </xf>
    <xf numFmtId="41" fontId="5" fillId="0" borderId="0" xfId="0" applyNumberFormat="1" applyFont="1"/>
    <xf numFmtId="0" fontId="2" fillId="3" borderId="0" xfId="0" applyFont="1" applyFill="1"/>
    <xf numFmtId="0" fontId="2" fillId="3" borderId="0" xfId="0" applyFont="1" applyFill="1" applyAlignment="1">
      <alignment horizontal="center"/>
    </xf>
    <xf numFmtId="41" fontId="2" fillId="3" borderId="0" xfId="0" applyNumberFormat="1" applyFont="1" applyFill="1"/>
    <xf numFmtId="0" fontId="6" fillId="2" borderId="0" xfId="0" applyFont="1" applyFill="1"/>
    <xf numFmtId="14" fontId="7" fillId="2" borderId="0" xfId="0" applyNumberFormat="1" applyFont="1" applyFill="1" applyAlignment="1">
      <alignment horizontal="center"/>
    </xf>
    <xf numFmtId="0" fontId="6" fillId="0" borderId="0" xfId="0" applyFont="1"/>
    <xf numFmtId="0" fontId="1" fillId="0" borderId="0" xfId="0" applyFont="1"/>
    <xf numFmtId="0" fontId="5" fillId="0" borderId="0" xfId="0" applyFont="1"/>
    <xf numFmtId="165" fontId="8" fillId="0" borderId="0" xfId="0" applyNumberFormat="1" applyFont="1"/>
    <xf numFmtId="0" fontId="3" fillId="0" borderId="0" xfId="0" applyFont="1" applyAlignment="1">
      <alignment horizontal="center"/>
    </xf>
    <xf numFmtId="9" fontId="3" fillId="0" borderId="0" xfId="0" applyNumberFormat="1" applyFont="1" applyAlignment="1">
      <alignment horizontal="center"/>
    </xf>
    <xf numFmtId="0" fontId="9" fillId="4" borderId="0" xfId="0" applyFont="1" applyFill="1"/>
    <xf numFmtId="0" fontId="10" fillId="4" borderId="0" xfId="0" applyFont="1" applyFill="1" applyAlignment="1">
      <alignment horizontal="center"/>
    </xf>
    <xf numFmtId="0" fontId="9" fillId="0" borderId="0" xfId="0" applyFont="1"/>
    <xf numFmtId="0" fontId="4" fillId="0" borderId="0" xfId="0" applyFont="1"/>
    <xf numFmtId="0" fontId="7" fillId="2" borderId="0" xfId="0" applyFont="1" applyFill="1"/>
    <xf numFmtId="0" fontId="8" fillId="0" borderId="0" xfId="0" applyFont="1" applyAlignment="1">
      <alignment horizontal="left" indent="1"/>
    </xf>
    <xf numFmtId="0" fontId="0" fillId="0" borderId="0" xfId="0" applyAlignment="1">
      <alignment horizontal="left"/>
    </xf>
    <xf numFmtId="41" fontId="0" fillId="5" borderId="0" xfId="0" applyNumberFormat="1" applyFill="1"/>
    <xf numFmtId="41" fontId="0" fillId="0" borderId="2" xfId="0" applyNumberFormat="1" applyBorder="1"/>
    <xf numFmtId="166" fontId="0" fillId="0" borderId="0" xfId="0" applyNumberFormat="1" applyAlignment="1">
      <alignment horizontal="left" indent="1"/>
    </xf>
    <xf numFmtId="165" fontId="0" fillId="0" borderId="0" xfId="0" applyNumberFormat="1"/>
    <xf numFmtId="0" fontId="0" fillId="0" borderId="2" xfId="0" applyBorder="1"/>
    <xf numFmtId="0" fontId="11" fillId="0" borderId="0" xfId="0" applyFont="1" applyAlignment="1">
      <alignment horizontal="center"/>
    </xf>
    <xf numFmtId="0" fontId="0" fillId="0" borderId="0" xfId="0" applyAlignment="1">
      <alignment horizontal="left" indent="3"/>
    </xf>
    <xf numFmtId="0" fontId="1" fillId="0" borderId="0" xfId="0" applyFont="1" applyAlignment="1">
      <alignment horizontal="left" indent="1"/>
    </xf>
    <xf numFmtId="0" fontId="0" fillId="0" borderId="1" xfId="0" applyBorder="1" applyAlignment="1">
      <alignment horizontal="left" indent="3"/>
    </xf>
    <xf numFmtId="0" fontId="0" fillId="0" borderId="1" xfId="0" applyBorder="1" applyAlignment="1">
      <alignment horizontal="left" indent="4"/>
    </xf>
    <xf numFmtId="0" fontId="1" fillId="0" borderId="2" xfId="0" applyFont="1" applyBorder="1"/>
    <xf numFmtId="0" fontId="1" fillId="0" borderId="3" xfId="0" applyFont="1" applyBorder="1"/>
    <xf numFmtId="41" fontId="1" fillId="0" borderId="0" xfId="0" applyNumberFormat="1" applyFont="1"/>
    <xf numFmtId="41" fontId="0" fillId="0" borderId="0" xfId="0" applyNumberFormat="1" applyAlignment="1">
      <alignment horizontal="left" indent="1"/>
    </xf>
    <xf numFmtId="41" fontId="0" fillId="0" borderId="0" xfId="0" applyNumberFormat="1" applyAlignment="1">
      <alignment horizontal="left" indent="2"/>
    </xf>
    <xf numFmtId="41" fontId="0" fillId="0" borderId="1" xfId="0" applyNumberFormat="1" applyBorder="1" applyAlignment="1">
      <alignment horizontal="left" indent="3"/>
    </xf>
    <xf numFmtId="41" fontId="0" fillId="0" borderId="0" xfId="0" applyNumberFormat="1" applyAlignment="1">
      <alignment horizontal="left" indent="3"/>
    </xf>
    <xf numFmtId="41" fontId="0" fillId="0" borderId="1" xfId="0" applyNumberFormat="1" applyBorder="1" applyAlignment="1">
      <alignment horizontal="left" indent="4"/>
    </xf>
    <xf numFmtId="41" fontId="1" fillId="0" borderId="0" xfId="0" applyNumberFormat="1" applyFont="1" applyAlignment="1">
      <alignment horizontal="left" indent="1"/>
    </xf>
    <xf numFmtId="41" fontId="1" fillId="0" borderId="2" xfId="0" applyNumberFormat="1" applyFont="1" applyBorder="1"/>
    <xf numFmtId="41" fontId="1" fillId="0" borderId="3" xfId="0" applyNumberFormat="1" applyFont="1" applyBorder="1"/>
    <xf numFmtId="0" fontId="12" fillId="0" borderId="0" xfId="0" applyFont="1" applyAlignment="1">
      <alignment horizontal="center"/>
    </xf>
    <xf numFmtId="0" fontId="1" fillId="0" borderId="0" xfId="0" applyFont="1" applyAlignment="1">
      <alignment horizontal="left"/>
    </xf>
    <xf numFmtId="41" fontId="1" fillId="0" borderId="1" xfId="0" applyNumberFormat="1" applyFont="1" applyBorder="1"/>
    <xf numFmtId="165" fontId="3" fillId="0" borderId="0" xfId="0" applyNumberFormat="1" applyFont="1" applyAlignment="1">
      <alignment horizontal="center"/>
    </xf>
    <xf numFmtId="0" fontId="1" fillId="0" borderId="0" xfId="0" applyFont="1" applyAlignment="1">
      <alignment horizontal="left" indent="2"/>
    </xf>
    <xf numFmtId="9" fontId="1" fillId="0" borderId="0" xfId="0" applyNumberFormat="1" applyFont="1" applyAlignment="1">
      <alignment horizontal="center"/>
    </xf>
    <xf numFmtId="41" fontId="13" fillId="0" borderId="0" xfId="0" applyNumberFormat="1" applyFont="1"/>
    <xf numFmtId="0" fontId="14" fillId="0" borderId="0" xfId="0" applyFont="1" applyAlignment="1">
      <alignment horizontal="center"/>
    </xf>
    <xf numFmtId="0" fontId="2" fillId="0" borderId="0" xfId="0" applyFont="1" applyAlignment="1">
      <alignment horizontal="center"/>
    </xf>
    <xf numFmtId="166" fontId="0" fillId="0" borderId="0" xfId="0" applyNumberFormat="1" applyAlignment="1">
      <alignment horizontal="left" indent="2"/>
    </xf>
    <xf numFmtId="41" fontId="13" fillId="0" borderId="1" xfId="0" applyNumberFormat="1" applyFont="1" applyBorder="1"/>
    <xf numFmtId="166" fontId="1" fillId="0" borderId="0" xfId="0" applyNumberFormat="1" applyFont="1" applyAlignment="1">
      <alignment horizontal="left" indent="3"/>
    </xf>
    <xf numFmtId="166" fontId="1" fillId="0" borderId="0" xfId="0" applyNumberFormat="1" applyFont="1" applyAlignment="1">
      <alignment horizontal="left" indent="2"/>
    </xf>
    <xf numFmtId="166" fontId="1" fillId="0" borderId="0" xfId="0" applyNumberFormat="1" applyFont="1" applyAlignment="1">
      <alignment horizontal="left"/>
    </xf>
    <xf numFmtId="14" fontId="15" fillId="0" borderId="0" xfId="0" applyNumberFormat="1" applyFont="1" applyAlignment="1">
      <alignment horizontal="right"/>
    </xf>
    <xf numFmtId="41" fontId="15" fillId="0" borderId="0" xfId="0" applyNumberFormat="1" applyFont="1"/>
    <xf numFmtId="164" fontId="0" fillId="0" borderId="0" xfId="0" applyNumberFormat="1" applyAlignment="1">
      <alignment horizontal="left" indent="1"/>
    </xf>
    <xf numFmtId="0" fontId="17" fillId="0" borderId="0" xfId="0" applyFont="1"/>
    <xf numFmtId="0" fontId="18" fillId="0" borderId="0" xfId="0" applyFont="1"/>
    <xf numFmtId="0" fontId="19" fillId="0" borderId="0" xfId="0" applyFont="1"/>
    <xf numFmtId="0" fontId="0" fillId="2" borderId="0" xfId="0" applyFill="1"/>
    <xf numFmtId="0" fontId="20" fillId="0" borderId="0" xfId="1" applyAlignment="1">
      <alignment horizontal="center"/>
    </xf>
    <xf numFmtId="44" fontId="0" fillId="0" borderId="0" xfId="0" applyNumberFormat="1"/>
    <xf numFmtId="0" fontId="0" fillId="0" borderId="5" xfId="0" applyBorder="1" applyAlignment="1">
      <alignment horizontal="center"/>
    </xf>
    <xf numFmtId="0" fontId="0" fillId="0" borderId="4" xfId="0" applyBorder="1" applyAlignment="1">
      <alignment horizontal="center"/>
    </xf>
    <xf numFmtId="165" fontId="0" fillId="5" borderId="0" xfId="0" applyNumberFormat="1" applyFill="1"/>
    <xf numFmtId="0" fontId="0" fillId="0" borderId="0" xfId="0" applyFill="1"/>
    <xf numFmtId="41" fontId="5" fillId="0" borderId="0" xfId="0" applyNumberFormat="1" applyFont="1" applyFill="1"/>
    <xf numFmtId="41" fontId="2" fillId="0" borderId="0" xfId="0" applyNumberFormat="1" applyFont="1" applyFill="1"/>
    <xf numFmtId="41" fontId="0" fillId="0" borderId="0" xfId="0" applyNumberFormat="1" applyFill="1" applyAlignment="1">
      <alignment horizontal="left" indent="1"/>
    </xf>
    <xf numFmtId="0" fontId="22" fillId="0" borderId="0" xfId="0" applyFont="1"/>
    <xf numFmtId="0" fontId="2" fillId="0" borderId="0" xfId="0" applyFont="1" applyFill="1"/>
    <xf numFmtId="0" fontId="0" fillId="0" borderId="0" xfId="0" applyBorder="1" applyAlignment="1">
      <alignment horizontal="right"/>
    </xf>
    <xf numFmtId="167" fontId="4" fillId="0" borderId="0" xfId="0" applyNumberFormat="1" applyFont="1"/>
    <xf numFmtId="165" fontId="0" fillId="5" borderId="3" xfId="0" applyNumberFormat="1" applyFill="1" applyBorder="1"/>
    <xf numFmtId="165" fontId="0" fillId="5" borderId="2" xfId="0" applyNumberFormat="1" applyFill="1" applyBorder="1"/>
    <xf numFmtId="165" fontId="0" fillId="5" borderId="1" xfId="0" applyNumberFormat="1" applyFill="1" applyBorder="1"/>
    <xf numFmtId="0" fontId="11" fillId="0" borderId="0" xfId="0" applyFont="1" applyFill="1" applyAlignment="1">
      <alignment horizontal="center"/>
    </xf>
    <xf numFmtId="0" fontId="2" fillId="0" borderId="0" xfId="0" applyFont="1" applyFill="1" applyAlignment="1">
      <alignment horizontal="center"/>
    </xf>
    <xf numFmtId="164" fontId="1" fillId="0" borderId="0" xfId="0" applyNumberFormat="1" applyFont="1" applyAlignment="1">
      <alignment horizontal="left"/>
    </xf>
    <xf numFmtId="14" fontId="13" fillId="0" borderId="0" xfId="0" applyNumberFormat="1" applyFont="1" applyAlignment="1">
      <alignment horizontal="right"/>
    </xf>
    <xf numFmtId="9" fontId="15" fillId="0" borderId="0" xfId="0" applyNumberFormat="1" applyFont="1" applyAlignment="1">
      <alignment horizontal="center"/>
    </xf>
    <xf numFmtId="168" fontId="4" fillId="0" borderId="0" xfId="0" applyNumberFormat="1" applyFont="1"/>
    <xf numFmtId="0" fontId="16" fillId="0" borderId="0" xfId="0" applyFont="1" applyAlignment="1">
      <alignment horizontal="center"/>
    </xf>
    <xf numFmtId="0" fontId="0" fillId="0" borderId="0" xfId="0" applyFill="1" applyAlignment="1">
      <alignment horizontal="left" indent="1"/>
    </xf>
    <xf numFmtId="165" fontId="0" fillId="0" borderId="0" xfId="0" applyNumberFormat="1" applyFill="1"/>
    <xf numFmtId="41" fontId="1" fillId="0" borderId="1" xfId="0" applyNumberFormat="1" applyFont="1" applyBorder="1" applyAlignment="1">
      <alignment horizontal="left" indent="1"/>
    </xf>
    <xf numFmtId="166" fontId="0" fillId="0" borderId="0" xfId="0" applyNumberFormat="1" applyFill="1" applyAlignment="1">
      <alignment horizontal="left" indent="1"/>
    </xf>
    <xf numFmtId="14" fontId="3" fillId="0" borderId="0" xfId="0" applyNumberFormat="1" applyFont="1" applyFill="1" applyAlignment="1">
      <alignment horizontal="right"/>
    </xf>
    <xf numFmtId="41" fontId="3" fillId="0" borderId="0" xfId="0" applyNumberFormat="1" applyFont="1" applyFill="1"/>
    <xf numFmtId="41" fontId="5" fillId="0" borderId="2" xfId="0" applyNumberFormat="1" applyFont="1" applyBorder="1"/>
    <xf numFmtId="0" fontId="1" fillId="0" borderId="0" xfId="0" applyFont="1" applyAlignment="1">
      <alignment horizontal="center"/>
    </xf>
    <xf numFmtId="169" fontId="5" fillId="0" borderId="0" xfId="0" applyNumberFormat="1" applyFont="1"/>
    <xf numFmtId="165" fontId="0" fillId="5" borderId="0" xfId="0" applyNumberFormat="1" applyFill="1" applyBorder="1"/>
    <xf numFmtId="43" fontId="0" fillId="0" borderId="0" xfId="0" applyNumberFormat="1"/>
    <xf numFmtId="41" fontId="3" fillId="6" borderId="0" xfId="0" applyNumberFormat="1" applyFont="1" applyFill="1"/>
    <xf numFmtId="41" fontId="3" fillId="6" borderId="4" xfId="0" applyNumberFormat="1" applyFont="1" applyFill="1" applyBorder="1"/>
    <xf numFmtId="41" fontId="0" fillId="0" borderId="0" xfId="0" applyNumberFormat="1" applyFill="1"/>
    <xf numFmtId="41" fontId="1" fillId="0" borderId="0" xfId="0" applyNumberFormat="1" applyFont="1" applyFill="1"/>
    <xf numFmtId="41" fontId="5" fillId="0" borderId="4" xfId="0" applyNumberFormat="1" applyFont="1" applyFill="1" applyBorder="1"/>
    <xf numFmtId="0" fontId="0" fillId="0" borderId="0" xfId="0" applyAlignment="1">
      <alignment horizontal="right"/>
    </xf>
    <xf numFmtId="0" fontId="7" fillId="2" borderId="0" xfId="0" applyFont="1" applyFill="1" applyAlignment="1">
      <alignment horizontal="center"/>
    </xf>
    <xf numFmtId="41" fontId="15" fillId="6" borderId="0" xfId="0" applyNumberFormat="1" applyFont="1" applyFill="1"/>
    <xf numFmtId="165" fontId="21" fillId="6" borderId="0" xfId="0" applyNumberFormat="1" applyFont="1" applyFill="1"/>
    <xf numFmtId="9" fontId="3" fillId="6" borderId="0" xfId="0" applyNumberFormat="1" applyFont="1" applyFill="1"/>
    <xf numFmtId="165" fontId="21" fillId="6" borderId="0" xfId="0" applyNumberFormat="1" applyFont="1" applyFill="1" applyAlignment="1">
      <alignment horizontal="right"/>
    </xf>
    <xf numFmtId="9" fontId="3" fillId="6" borderId="4" xfId="0" applyNumberFormat="1" applyFont="1" applyFill="1" applyBorder="1" applyAlignment="1">
      <alignment horizontal="center"/>
    </xf>
    <xf numFmtId="165" fontId="3" fillId="6" borderId="4" xfId="0" applyNumberFormat="1" applyFont="1" applyFill="1" applyBorder="1" applyAlignment="1">
      <alignment horizontal="center"/>
    </xf>
    <xf numFmtId="165" fontId="5" fillId="0" borderId="4" xfId="0" applyNumberFormat="1" applyFont="1" applyBorder="1" applyAlignment="1">
      <alignment horizontal="center"/>
    </xf>
    <xf numFmtId="0" fontId="3" fillId="6" borderId="4" xfId="0" applyFont="1" applyFill="1" applyBorder="1" applyAlignment="1">
      <alignment horizontal="center"/>
    </xf>
    <xf numFmtId="14" fontId="3" fillId="6" borderId="4" xfId="0" applyNumberFormat="1" applyFont="1" applyFill="1" applyBorder="1" applyAlignment="1">
      <alignment horizontal="right"/>
    </xf>
    <xf numFmtId="41" fontId="0" fillId="0" borderId="4" xfId="0" applyNumberFormat="1" applyBorder="1"/>
    <xf numFmtId="41" fontId="5" fillId="0" borderId="4" xfId="0" applyNumberFormat="1" applyFont="1" applyBorder="1"/>
    <xf numFmtId="165" fontId="3" fillId="6" borderId="4" xfId="0" applyNumberFormat="1" applyFont="1" applyFill="1" applyBorder="1" applyAlignment="1">
      <alignment horizontal="right"/>
    </xf>
    <xf numFmtId="0" fontId="23" fillId="0" borderId="0" xfId="0" applyFont="1" applyAlignment="1">
      <alignment horizontal="center"/>
    </xf>
    <xf numFmtId="0" fontId="25" fillId="0" borderId="0" xfId="0" applyFont="1" applyAlignment="1">
      <alignment horizontal="left"/>
    </xf>
    <xf numFmtId="165" fontId="3" fillId="6" borderId="0" xfId="0" applyNumberFormat="1" applyFont="1" applyFill="1" applyAlignment="1">
      <alignment horizontal="right"/>
    </xf>
    <xf numFmtId="166" fontId="1" fillId="0" borderId="0" xfId="0" applyNumberFormat="1" applyFont="1" applyFill="1" applyAlignment="1">
      <alignment horizontal="left"/>
    </xf>
    <xf numFmtId="165" fontId="3" fillId="0" borderId="0" xfId="0" applyNumberFormat="1" applyFont="1" applyFill="1" applyAlignment="1">
      <alignment horizontal="center"/>
    </xf>
    <xf numFmtId="41" fontId="3" fillId="6" borderId="4" xfId="0" applyNumberFormat="1" applyFont="1" applyFill="1" applyBorder="1" applyAlignment="1">
      <alignment horizontal="center"/>
    </xf>
    <xf numFmtId="14" fontId="5" fillId="0" borderId="4" xfId="0" applyNumberFormat="1" applyFont="1" applyFill="1" applyBorder="1" applyAlignment="1">
      <alignment horizontal="right"/>
    </xf>
    <xf numFmtId="0" fontId="6"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C1C1"/>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B5F7-71E4-43A0-9B3F-FC15F5675555}">
  <dimension ref="C1:E12"/>
  <sheetViews>
    <sheetView showGridLines="0" tabSelected="1" workbookViewId="0"/>
  </sheetViews>
  <sheetFormatPr defaultRowHeight="14.25" x14ac:dyDescent="0.45"/>
  <cols>
    <col min="1" max="1" width="1.59765625" customWidth="1"/>
    <col min="3" max="3" width="5.59765625" customWidth="1"/>
    <col min="4" max="4" width="50.59765625" customWidth="1"/>
    <col min="5" max="5" width="20.59765625" customWidth="1"/>
  </cols>
  <sheetData>
    <row r="1" spans="3:5" ht="5" customHeight="1" x14ac:dyDescent="0.45"/>
    <row r="3" spans="3:5" ht="33.4" x14ac:dyDescent="1">
      <c r="C3" s="69" t="s">
        <v>123</v>
      </c>
    </row>
    <row r="4" spans="3:5" ht="25.5" x14ac:dyDescent="0.75">
      <c r="C4" s="70" t="s">
        <v>122</v>
      </c>
    </row>
    <row r="5" spans="3:5" x14ac:dyDescent="0.45">
      <c r="C5" s="71" t="s">
        <v>89</v>
      </c>
    </row>
    <row r="6" spans="3:5" ht="5" customHeight="1" x14ac:dyDescent="0.45"/>
    <row r="7" spans="3:5" ht="3" customHeight="1" x14ac:dyDescent="0.45">
      <c r="C7" s="72"/>
      <c r="D7" s="72"/>
      <c r="E7" s="72"/>
    </row>
    <row r="8" spans="3:5" ht="5" customHeight="1" x14ac:dyDescent="0.45"/>
    <row r="9" spans="3:5" ht="15.75" x14ac:dyDescent="0.5">
      <c r="C9" s="127" t="s">
        <v>124</v>
      </c>
      <c r="E9" s="73"/>
    </row>
    <row r="11" spans="3:5" ht="62.65" customHeight="1" x14ac:dyDescent="0.45">
      <c r="C11" s="133" t="s">
        <v>90</v>
      </c>
      <c r="D11" s="133"/>
      <c r="E11" s="133"/>
    </row>
    <row r="12" spans="3:5" ht="60" customHeight="1" x14ac:dyDescent="0.45">
      <c r="C12" s="133" t="s">
        <v>92</v>
      </c>
      <c r="D12" s="133"/>
      <c r="E12" s="133"/>
    </row>
  </sheetData>
  <mergeCells count="2">
    <mergeCell ref="C11:E11"/>
    <mergeCell ref="C12: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242"/>
  <sheetViews>
    <sheetView showGridLines="0" zoomScale="70" zoomScaleNormal="70" workbookViewId="0">
      <pane xSplit="5" ySplit="6" topLeftCell="F7" activePane="bottomRight" state="frozen"/>
      <selection pane="topRight" activeCell="H1" sqref="H1"/>
      <selection pane="bottomLeft" activeCell="A6" sqref="A6"/>
      <selection pane="bottomRight" activeCell="F7" sqref="F7"/>
    </sheetView>
  </sheetViews>
  <sheetFormatPr defaultRowHeight="14.25" outlineLevelRow="1" outlineLevelCol="1" x14ac:dyDescent="0.45"/>
  <cols>
    <col min="1" max="1" width="1.59765625" style="36" customWidth="1"/>
    <col min="2" max="2" width="31.1328125" bestFit="1" customWidth="1"/>
    <col min="3" max="5" width="12.265625" customWidth="1"/>
    <col min="6" max="6" width="1.73046875" customWidth="1"/>
    <col min="7" max="30" width="15.73046875" customWidth="1" outlineLevel="1"/>
    <col min="31" max="31" width="16.1328125" bestFit="1" customWidth="1"/>
    <col min="32" max="54" width="15.73046875" customWidth="1"/>
  </cols>
  <sheetData>
    <row r="1" spans="1:54" ht="5.0999999999999996" customHeight="1" x14ac:dyDescent="0.45"/>
    <row r="2" spans="1:54" ht="15.75" x14ac:dyDescent="0.5">
      <c r="B2" s="82" t="s">
        <v>108</v>
      </c>
      <c r="AE2" s="36" t="s">
        <v>51</v>
      </c>
    </row>
    <row r="3" spans="1:54" ht="5.0999999999999996" customHeight="1" x14ac:dyDescent="0.45"/>
    <row r="4" spans="1:54" ht="13.25" customHeight="1" x14ac:dyDescent="0.45">
      <c r="G4" s="95" t="s">
        <v>121</v>
      </c>
      <c r="H4" s="95" t="s">
        <v>121</v>
      </c>
      <c r="I4" s="95" t="s">
        <v>121</v>
      </c>
      <c r="J4" s="95" t="s">
        <v>121</v>
      </c>
      <c r="K4" s="95" t="s">
        <v>121</v>
      </c>
      <c r="L4" s="95" t="s">
        <v>121</v>
      </c>
      <c r="M4" s="95" t="s">
        <v>121</v>
      </c>
      <c r="N4" s="95" t="s">
        <v>121</v>
      </c>
      <c r="O4" s="95" t="s">
        <v>121</v>
      </c>
      <c r="P4" s="95" t="s">
        <v>121</v>
      </c>
      <c r="Q4" s="95" t="s">
        <v>121</v>
      </c>
      <c r="R4" s="95" t="s">
        <v>121</v>
      </c>
      <c r="S4" s="95" t="s">
        <v>121</v>
      </c>
      <c r="T4" s="95" t="s">
        <v>121</v>
      </c>
      <c r="U4" s="95" t="s">
        <v>121</v>
      </c>
      <c r="V4" s="95" t="s">
        <v>121</v>
      </c>
      <c r="W4" s="95" t="s">
        <v>121</v>
      </c>
      <c r="X4" s="95" t="s">
        <v>121</v>
      </c>
      <c r="Y4" s="95" t="s">
        <v>121</v>
      </c>
      <c r="Z4" s="95" t="s">
        <v>121</v>
      </c>
      <c r="AA4" s="95" t="s">
        <v>121</v>
      </c>
      <c r="AB4" s="95" t="s">
        <v>121</v>
      </c>
      <c r="AC4" s="95" t="s">
        <v>121</v>
      </c>
      <c r="AD4" s="95" t="s">
        <v>121</v>
      </c>
      <c r="AE4" s="126" t="s">
        <v>109</v>
      </c>
      <c r="AF4" s="126" t="s">
        <v>109</v>
      </c>
      <c r="AG4" s="126" t="s">
        <v>109</v>
      </c>
      <c r="AH4" s="126" t="s">
        <v>109</v>
      </c>
      <c r="AI4" s="126" t="s">
        <v>109</v>
      </c>
      <c r="AJ4" s="126" t="s">
        <v>109</v>
      </c>
      <c r="AK4" s="126" t="s">
        <v>109</v>
      </c>
      <c r="AL4" s="126" t="s">
        <v>109</v>
      </c>
      <c r="AM4" s="126" t="s">
        <v>109</v>
      </c>
      <c r="AN4" s="126" t="s">
        <v>109</v>
      </c>
      <c r="AO4" s="126" t="s">
        <v>109</v>
      </c>
      <c r="AP4" s="126" t="s">
        <v>109</v>
      </c>
      <c r="AQ4" s="126" t="s">
        <v>109</v>
      </c>
      <c r="AR4" s="126" t="s">
        <v>109</v>
      </c>
      <c r="AS4" s="126" t="s">
        <v>109</v>
      </c>
      <c r="AT4" s="126" t="s">
        <v>109</v>
      </c>
      <c r="AU4" s="126" t="s">
        <v>109</v>
      </c>
      <c r="AV4" s="126" t="s">
        <v>109</v>
      </c>
      <c r="AW4" s="126" t="s">
        <v>109</v>
      </c>
      <c r="AX4" s="126" t="s">
        <v>109</v>
      </c>
      <c r="AY4" s="126" t="s">
        <v>109</v>
      </c>
      <c r="AZ4" s="126" t="s">
        <v>109</v>
      </c>
      <c r="BA4" s="126" t="s">
        <v>109</v>
      </c>
      <c r="BB4" s="126" t="s">
        <v>109</v>
      </c>
    </row>
    <row r="5" spans="1:54" s="18" customFormat="1" ht="13.15" x14ac:dyDescent="0.4">
      <c r="A5" s="36" t="s">
        <v>51</v>
      </c>
      <c r="B5" s="28" t="s">
        <v>20</v>
      </c>
      <c r="C5" s="16"/>
      <c r="D5" s="16"/>
      <c r="E5" s="16"/>
      <c r="G5" s="17">
        <v>43496</v>
      </c>
      <c r="H5" s="17">
        <f t="shared" ref="H5:AC5" si="0">EOMONTH(G5,1)</f>
        <v>43524</v>
      </c>
      <c r="I5" s="17">
        <f t="shared" si="0"/>
        <v>43555</v>
      </c>
      <c r="J5" s="17">
        <f t="shared" si="0"/>
        <v>43585</v>
      </c>
      <c r="K5" s="17">
        <f t="shared" si="0"/>
        <v>43616</v>
      </c>
      <c r="L5" s="17">
        <f t="shared" si="0"/>
        <v>43646</v>
      </c>
      <c r="M5" s="17">
        <f t="shared" si="0"/>
        <v>43677</v>
      </c>
      <c r="N5" s="17">
        <f t="shared" si="0"/>
        <v>43708</v>
      </c>
      <c r="O5" s="17">
        <f t="shared" si="0"/>
        <v>43738</v>
      </c>
      <c r="P5" s="17">
        <f t="shared" si="0"/>
        <v>43769</v>
      </c>
      <c r="Q5" s="17">
        <f t="shared" si="0"/>
        <v>43799</v>
      </c>
      <c r="R5" s="17">
        <f t="shared" si="0"/>
        <v>43830</v>
      </c>
      <c r="S5" s="17">
        <f t="shared" si="0"/>
        <v>43861</v>
      </c>
      <c r="T5" s="17">
        <f t="shared" si="0"/>
        <v>43890</v>
      </c>
      <c r="U5" s="17">
        <f t="shared" si="0"/>
        <v>43921</v>
      </c>
      <c r="V5" s="17">
        <f t="shared" si="0"/>
        <v>43951</v>
      </c>
      <c r="W5" s="17">
        <f t="shared" si="0"/>
        <v>43982</v>
      </c>
      <c r="X5" s="17">
        <f t="shared" si="0"/>
        <v>44012</v>
      </c>
      <c r="Y5" s="17">
        <f t="shared" si="0"/>
        <v>44043</v>
      </c>
      <c r="Z5" s="17">
        <f t="shared" si="0"/>
        <v>44074</v>
      </c>
      <c r="AA5" s="17">
        <f t="shared" si="0"/>
        <v>44104</v>
      </c>
      <c r="AB5" s="17">
        <f t="shared" si="0"/>
        <v>44135</v>
      </c>
      <c r="AC5" s="17">
        <f t="shared" si="0"/>
        <v>44165</v>
      </c>
      <c r="AD5" s="17">
        <f t="shared" ref="AD5" si="1">EOMONTH(AC5,1)</f>
        <v>44196</v>
      </c>
      <c r="AE5" s="17">
        <f t="shared" ref="AE5" si="2">EOMONTH(AD5,1)</f>
        <v>44227</v>
      </c>
      <c r="AF5" s="17">
        <f t="shared" ref="AF5" si="3">EOMONTH(AE5,1)</f>
        <v>44255</v>
      </c>
      <c r="AG5" s="17">
        <f t="shared" ref="AG5" si="4">EOMONTH(AF5,1)</f>
        <v>44286</v>
      </c>
      <c r="AH5" s="17">
        <f t="shared" ref="AH5" si="5">EOMONTH(AG5,1)</f>
        <v>44316</v>
      </c>
      <c r="AI5" s="17">
        <f t="shared" ref="AI5" si="6">EOMONTH(AH5,1)</f>
        <v>44347</v>
      </c>
      <c r="AJ5" s="17">
        <f t="shared" ref="AJ5" si="7">EOMONTH(AI5,1)</f>
        <v>44377</v>
      </c>
      <c r="AK5" s="17">
        <f t="shared" ref="AK5" si="8">EOMONTH(AJ5,1)</f>
        <v>44408</v>
      </c>
      <c r="AL5" s="17">
        <f t="shared" ref="AL5" si="9">EOMONTH(AK5,1)</f>
        <v>44439</v>
      </c>
      <c r="AM5" s="17">
        <f t="shared" ref="AM5" si="10">EOMONTH(AL5,1)</f>
        <v>44469</v>
      </c>
      <c r="AN5" s="17">
        <f t="shared" ref="AN5" si="11">EOMONTH(AM5,1)</f>
        <v>44500</v>
      </c>
      <c r="AO5" s="17">
        <f t="shared" ref="AO5" si="12">EOMONTH(AN5,1)</f>
        <v>44530</v>
      </c>
      <c r="AP5" s="17">
        <f t="shared" ref="AP5" si="13">EOMONTH(AO5,1)</f>
        <v>44561</v>
      </c>
      <c r="AQ5" s="17">
        <f t="shared" ref="AQ5" si="14">EOMONTH(AP5,1)</f>
        <v>44592</v>
      </c>
      <c r="AR5" s="17">
        <f t="shared" ref="AR5" si="15">EOMONTH(AQ5,1)</f>
        <v>44620</v>
      </c>
      <c r="AS5" s="17">
        <f t="shared" ref="AS5" si="16">EOMONTH(AR5,1)</f>
        <v>44651</v>
      </c>
      <c r="AT5" s="17">
        <f t="shared" ref="AT5" si="17">EOMONTH(AS5,1)</f>
        <v>44681</v>
      </c>
      <c r="AU5" s="17">
        <f t="shared" ref="AU5" si="18">EOMONTH(AT5,1)</f>
        <v>44712</v>
      </c>
      <c r="AV5" s="17">
        <f t="shared" ref="AV5" si="19">EOMONTH(AU5,1)</f>
        <v>44742</v>
      </c>
      <c r="AW5" s="17">
        <f t="shared" ref="AW5" si="20">EOMONTH(AV5,1)</f>
        <v>44773</v>
      </c>
      <c r="AX5" s="17">
        <f t="shared" ref="AX5" si="21">EOMONTH(AW5,1)</f>
        <v>44804</v>
      </c>
      <c r="AY5" s="17">
        <f t="shared" ref="AY5" si="22">EOMONTH(AX5,1)</f>
        <v>44834</v>
      </c>
      <c r="AZ5" s="17">
        <f t="shared" ref="AZ5" si="23">EOMONTH(AY5,1)</f>
        <v>44865</v>
      </c>
      <c r="BA5" s="17">
        <f t="shared" ref="BA5:BB5" si="24">EOMONTH(AZ5,1)</f>
        <v>44895</v>
      </c>
      <c r="BB5" s="17">
        <f t="shared" si="24"/>
        <v>44926</v>
      </c>
    </row>
    <row r="6" spans="1:54" s="26" customFormat="1" ht="11.65" outlineLevel="1" x14ac:dyDescent="0.35">
      <c r="A6" s="36"/>
      <c r="B6" s="24"/>
      <c r="C6" s="24"/>
      <c r="D6" s="24"/>
      <c r="E6" s="24"/>
      <c r="G6" s="25">
        <f t="shared" ref="G6" si="25">YEAR(G5)</f>
        <v>2019</v>
      </c>
      <c r="H6" s="25">
        <f t="shared" ref="H6" si="26">YEAR(H5)</f>
        <v>2019</v>
      </c>
      <c r="I6" s="25">
        <f t="shared" ref="I6" si="27">YEAR(I5)</f>
        <v>2019</v>
      </c>
      <c r="J6" s="25">
        <f t="shared" ref="J6" si="28">YEAR(J5)</f>
        <v>2019</v>
      </c>
      <c r="K6" s="25">
        <f t="shared" ref="K6" si="29">YEAR(K5)</f>
        <v>2019</v>
      </c>
      <c r="L6" s="25">
        <f t="shared" ref="L6" si="30">YEAR(L5)</f>
        <v>2019</v>
      </c>
      <c r="M6" s="25">
        <f t="shared" ref="M6" si="31">YEAR(M5)</f>
        <v>2019</v>
      </c>
      <c r="N6" s="25">
        <f t="shared" ref="N6" si="32">YEAR(N5)</f>
        <v>2019</v>
      </c>
      <c r="O6" s="25">
        <f t="shared" ref="O6" si="33">YEAR(O5)</f>
        <v>2019</v>
      </c>
      <c r="P6" s="25">
        <f t="shared" ref="P6" si="34">YEAR(P5)</f>
        <v>2019</v>
      </c>
      <c r="Q6" s="25">
        <f t="shared" ref="Q6" si="35">YEAR(Q5)</f>
        <v>2019</v>
      </c>
      <c r="R6" s="25">
        <f t="shared" ref="R6" si="36">YEAR(R5)</f>
        <v>2019</v>
      </c>
      <c r="S6" s="25">
        <f t="shared" ref="S6" si="37">YEAR(S5)</f>
        <v>2020</v>
      </c>
      <c r="T6" s="25">
        <f t="shared" ref="T6" si="38">YEAR(T5)</f>
        <v>2020</v>
      </c>
      <c r="U6" s="25">
        <f t="shared" ref="U6" si="39">YEAR(U5)</f>
        <v>2020</v>
      </c>
      <c r="V6" s="25">
        <f t="shared" ref="V6" si="40">YEAR(V5)</f>
        <v>2020</v>
      </c>
      <c r="W6" s="25">
        <f t="shared" ref="W6" si="41">YEAR(W5)</f>
        <v>2020</v>
      </c>
      <c r="X6" s="25">
        <f t="shared" ref="X6" si="42">YEAR(X5)</f>
        <v>2020</v>
      </c>
      <c r="Y6" s="25">
        <f t="shared" ref="Y6" si="43">YEAR(Y5)</f>
        <v>2020</v>
      </c>
      <c r="Z6" s="25">
        <f t="shared" ref="Z6" si="44">YEAR(Z5)</f>
        <v>2020</v>
      </c>
      <c r="AA6" s="25">
        <f t="shared" ref="AA6" si="45">YEAR(AA5)</f>
        <v>2020</v>
      </c>
      <c r="AB6" s="25">
        <f t="shared" ref="AB6" si="46">YEAR(AB5)</f>
        <v>2020</v>
      </c>
      <c r="AC6" s="25">
        <f t="shared" ref="AC6" si="47">YEAR(AC5)</f>
        <v>2020</v>
      </c>
      <c r="AD6" s="25">
        <f t="shared" ref="AD6:AP6" si="48">YEAR(AD5)</f>
        <v>2020</v>
      </c>
      <c r="AE6" s="25">
        <f t="shared" si="48"/>
        <v>2021</v>
      </c>
      <c r="AF6" s="25">
        <f t="shared" si="48"/>
        <v>2021</v>
      </c>
      <c r="AG6" s="25">
        <f t="shared" si="48"/>
        <v>2021</v>
      </c>
      <c r="AH6" s="25">
        <f t="shared" si="48"/>
        <v>2021</v>
      </c>
      <c r="AI6" s="25">
        <f t="shared" si="48"/>
        <v>2021</v>
      </c>
      <c r="AJ6" s="25">
        <f t="shared" si="48"/>
        <v>2021</v>
      </c>
      <c r="AK6" s="25">
        <f t="shared" si="48"/>
        <v>2021</v>
      </c>
      <c r="AL6" s="25">
        <f t="shared" si="48"/>
        <v>2021</v>
      </c>
      <c r="AM6" s="25">
        <f t="shared" si="48"/>
        <v>2021</v>
      </c>
      <c r="AN6" s="25">
        <f t="shared" si="48"/>
        <v>2021</v>
      </c>
      <c r="AO6" s="25">
        <f t="shared" si="48"/>
        <v>2021</v>
      </c>
      <c r="AP6" s="25">
        <f t="shared" si="48"/>
        <v>2021</v>
      </c>
      <c r="AQ6" s="25">
        <f t="shared" ref="AQ6:BA6" si="49">YEAR(AQ5)</f>
        <v>2022</v>
      </c>
      <c r="AR6" s="25">
        <f t="shared" si="49"/>
        <v>2022</v>
      </c>
      <c r="AS6" s="25">
        <f t="shared" si="49"/>
        <v>2022</v>
      </c>
      <c r="AT6" s="25">
        <f t="shared" si="49"/>
        <v>2022</v>
      </c>
      <c r="AU6" s="25">
        <f t="shared" si="49"/>
        <v>2022</v>
      </c>
      <c r="AV6" s="25">
        <f t="shared" si="49"/>
        <v>2022</v>
      </c>
      <c r="AW6" s="25">
        <f t="shared" si="49"/>
        <v>2022</v>
      </c>
      <c r="AX6" s="25">
        <f t="shared" si="49"/>
        <v>2022</v>
      </c>
      <c r="AY6" s="25">
        <f t="shared" si="49"/>
        <v>2022</v>
      </c>
      <c r="AZ6" s="25">
        <f t="shared" si="49"/>
        <v>2022</v>
      </c>
      <c r="BA6" s="25">
        <f t="shared" si="49"/>
        <v>2022</v>
      </c>
      <c r="BB6" s="25">
        <f t="shared" ref="BB6" si="50">YEAR(BB5)</f>
        <v>2022</v>
      </c>
    </row>
    <row r="7" spans="1:54" ht="5.0999999999999996" customHeight="1" outlineLevel="1" x14ac:dyDescent="0.45"/>
    <row r="8" spans="1:54" s="19" customFormat="1" outlineLevel="1" x14ac:dyDescent="0.45">
      <c r="A8" s="52"/>
      <c r="B8" s="19" t="s">
        <v>39</v>
      </c>
      <c r="G8" s="114">
        <v>3615140</v>
      </c>
      <c r="H8" s="114">
        <v>3726210</v>
      </c>
      <c r="I8" s="114">
        <v>3839310</v>
      </c>
      <c r="J8" s="114">
        <v>3954440</v>
      </c>
      <c r="K8" s="114">
        <v>4071310</v>
      </c>
      <c r="L8" s="114">
        <v>4190065</v>
      </c>
      <c r="M8" s="114">
        <v>4310415</v>
      </c>
      <c r="N8" s="114">
        <v>5075000</v>
      </c>
      <c r="O8" s="114">
        <v>5075000</v>
      </c>
      <c r="P8" s="114">
        <v>5075000</v>
      </c>
      <c r="Q8" s="114">
        <v>5075000</v>
      </c>
      <c r="R8" s="114">
        <v>5075000</v>
      </c>
      <c r="S8" s="114">
        <v>5075000</v>
      </c>
      <c r="T8" s="114">
        <v>5075000</v>
      </c>
      <c r="U8" s="114">
        <v>5075000</v>
      </c>
      <c r="V8" s="114">
        <v>5075000</v>
      </c>
      <c r="W8" s="114">
        <v>5075000</v>
      </c>
      <c r="X8" s="114">
        <v>5075000</v>
      </c>
      <c r="Y8" s="114">
        <v>5075000</v>
      </c>
      <c r="Z8" s="114">
        <v>5075000</v>
      </c>
      <c r="AA8" s="114">
        <v>5075000</v>
      </c>
      <c r="AB8" s="114">
        <v>5075000</v>
      </c>
      <c r="AC8" s="114">
        <v>5075000</v>
      </c>
      <c r="AD8" s="114">
        <v>5075000</v>
      </c>
      <c r="AE8" s="43">
        <f>S8*(1+AE9)</f>
        <v>5075000</v>
      </c>
      <c r="AF8" s="43">
        <f t="shared" ref="AF8:BB8" si="51">T8*(1+AF9)</f>
        <v>5075000</v>
      </c>
      <c r="AG8" s="43">
        <f t="shared" si="51"/>
        <v>5075000</v>
      </c>
      <c r="AH8" s="43">
        <f t="shared" si="51"/>
        <v>5075000</v>
      </c>
      <c r="AI8" s="43">
        <f t="shared" si="51"/>
        <v>5075000</v>
      </c>
      <c r="AJ8" s="43">
        <f t="shared" si="51"/>
        <v>5075000</v>
      </c>
      <c r="AK8" s="43">
        <f t="shared" si="51"/>
        <v>5075000</v>
      </c>
      <c r="AL8" s="43">
        <f t="shared" si="51"/>
        <v>5075000</v>
      </c>
      <c r="AM8" s="43">
        <f t="shared" si="51"/>
        <v>5075000</v>
      </c>
      <c r="AN8" s="43">
        <f t="shared" si="51"/>
        <v>5075000</v>
      </c>
      <c r="AO8" s="43">
        <f t="shared" si="51"/>
        <v>5075000</v>
      </c>
      <c r="AP8" s="43">
        <f t="shared" si="51"/>
        <v>5075000</v>
      </c>
      <c r="AQ8" s="43">
        <f t="shared" si="51"/>
        <v>5075000</v>
      </c>
      <c r="AR8" s="43">
        <f t="shared" si="51"/>
        <v>5075000</v>
      </c>
      <c r="AS8" s="43">
        <f t="shared" si="51"/>
        <v>5075000</v>
      </c>
      <c r="AT8" s="43">
        <f t="shared" si="51"/>
        <v>5075000</v>
      </c>
      <c r="AU8" s="43">
        <f t="shared" si="51"/>
        <v>5075000</v>
      </c>
      <c r="AV8" s="43">
        <f t="shared" si="51"/>
        <v>5075000</v>
      </c>
      <c r="AW8" s="43">
        <f t="shared" si="51"/>
        <v>5075000</v>
      </c>
      <c r="AX8" s="43">
        <f t="shared" si="51"/>
        <v>5075000</v>
      </c>
      <c r="AY8" s="43">
        <f t="shared" si="51"/>
        <v>5075000</v>
      </c>
      <c r="AZ8" s="43">
        <f t="shared" si="51"/>
        <v>5075000</v>
      </c>
      <c r="BA8" s="43">
        <f t="shared" si="51"/>
        <v>5075000</v>
      </c>
      <c r="BB8" s="43">
        <f t="shared" si="51"/>
        <v>5075000</v>
      </c>
    </row>
    <row r="9" spans="1:54" s="19" customFormat="1" outlineLevel="1" x14ac:dyDescent="0.45">
      <c r="A9" s="52"/>
      <c r="B9" s="29" t="s">
        <v>21</v>
      </c>
      <c r="C9" s="20"/>
      <c r="D9" s="20"/>
      <c r="E9" s="20"/>
      <c r="F9" s="20"/>
      <c r="G9" s="117" t="s">
        <v>16</v>
      </c>
      <c r="H9" s="117" t="s">
        <v>16</v>
      </c>
      <c r="I9" s="117" t="s">
        <v>16</v>
      </c>
      <c r="J9" s="117" t="s">
        <v>16</v>
      </c>
      <c r="K9" s="117" t="s">
        <v>16</v>
      </c>
      <c r="L9" s="117" t="s">
        <v>16</v>
      </c>
      <c r="M9" s="117" t="s">
        <v>16</v>
      </c>
      <c r="N9" s="117" t="s">
        <v>16</v>
      </c>
      <c r="O9" s="117" t="s">
        <v>16</v>
      </c>
      <c r="P9" s="117" t="s">
        <v>16</v>
      </c>
      <c r="Q9" s="117" t="s">
        <v>16</v>
      </c>
      <c r="R9" s="117" t="s">
        <v>16</v>
      </c>
      <c r="S9" s="21">
        <f t="shared" ref="S9" si="52">S8/G8-1</f>
        <v>0.40381838600994713</v>
      </c>
      <c r="T9" s="21">
        <f t="shared" ref="T9" si="53">T8/H8-1</f>
        <v>0.36197369445092997</v>
      </c>
      <c r="U9" s="21">
        <f t="shared" ref="U9" si="54">U8/I8-1</f>
        <v>0.32185210363320493</v>
      </c>
      <c r="V9" s="21">
        <f t="shared" ref="V9" si="55">V8/J8-1</f>
        <v>0.28336755646817258</v>
      </c>
      <c r="W9" s="21">
        <f t="shared" ref="W9" si="56">W8/K8-1</f>
        <v>0.24652753045088671</v>
      </c>
      <c r="X9" s="21">
        <f t="shared" ref="X9" si="57">X8/L8-1</f>
        <v>0.21119839429698595</v>
      </c>
      <c r="Y9" s="21">
        <f t="shared" ref="Y9" si="58">Y8/M8-1</f>
        <v>0.17738083224005119</v>
      </c>
      <c r="Z9" s="21">
        <f t="shared" ref="Z9" si="59">Z8/N8-1</f>
        <v>0</v>
      </c>
      <c r="AA9" s="21">
        <f t="shared" ref="AA9" si="60">AA8/O8-1</f>
        <v>0</v>
      </c>
      <c r="AB9" s="21">
        <f t="shared" ref="AB9" si="61">AB8/P8-1</f>
        <v>0</v>
      </c>
      <c r="AC9" s="21">
        <f t="shared" ref="AC9" si="62">AC8/Q8-1</f>
        <v>0</v>
      </c>
      <c r="AD9" s="21">
        <f t="shared" ref="AD9" si="63">AD8/R8-1</f>
        <v>0</v>
      </c>
      <c r="AE9" s="115">
        <v>0</v>
      </c>
      <c r="AF9" s="115">
        <v>0</v>
      </c>
      <c r="AG9" s="115">
        <v>0</v>
      </c>
      <c r="AH9" s="115">
        <v>0</v>
      </c>
      <c r="AI9" s="115">
        <v>0</v>
      </c>
      <c r="AJ9" s="115">
        <v>0</v>
      </c>
      <c r="AK9" s="115">
        <v>0</v>
      </c>
      <c r="AL9" s="115">
        <v>0</v>
      </c>
      <c r="AM9" s="115">
        <v>0</v>
      </c>
      <c r="AN9" s="115">
        <v>0</v>
      </c>
      <c r="AO9" s="115">
        <v>0</v>
      </c>
      <c r="AP9" s="115">
        <v>0</v>
      </c>
      <c r="AQ9" s="115">
        <v>0</v>
      </c>
      <c r="AR9" s="115">
        <v>0</v>
      </c>
      <c r="AS9" s="115">
        <v>0</v>
      </c>
      <c r="AT9" s="115">
        <v>0</v>
      </c>
      <c r="AU9" s="115">
        <v>0</v>
      </c>
      <c r="AV9" s="115">
        <v>0</v>
      </c>
      <c r="AW9" s="115">
        <v>0</v>
      </c>
      <c r="AX9" s="115">
        <v>0</v>
      </c>
      <c r="AY9" s="115">
        <v>0</v>
      </c>
      <c r="AZ9" s="115">
        <v>0</v>
      </c>
      <c r="BA9" s="115">
        <v>0</v>
      </c>
      <c r="BB9" s="115">
        <v>0</v>
      </c>
    </row>
    <row r="10" spans="1:54" ht="5.0999999999999996" customHeight="1" outlineLevel="1" x14ac:dyDescent="0.45"/>
    <row r="11" spans="1:54" outlineLevel="1" x14ac:dyDescent="0.45">
      <c r="B11" t="s">
        <v>1</v>
      </c>
      <c r="C11" s="4" t="s">
        <v>98</v>
      </c>
      <c r="D11" s="4" t="s">
        <v>97</v>
      </c>
      <c r="E11" s="4" t="s">
        <v>111</v>
      </c>
      <c r="F11" s="4"/>
    </row>
    <row r="12" spans="1:54" outlineLevel="1" x14ac:dyDescent="0.45">
      <c r="B12" s="9" t="s">
        <v>71</v>
      </c>
      <c r="C12" s="119">
        <v>1</v>
      </c>
      <c r="D12" s="120">
        <f>1-C12</f>
        <v>0</v>
      </c>
      <c r="E12" s="121">
        <v>1</v>
      </c>
      <c r="F12" s="22"/>
      <c r="G12" s="107">
        <v>401250</v>
      </c>
      <c r="H12" s="107">
        <v>401250</v>
      </c>
      <c r="I12" s="107">
        <v>457500</v>
      </c>
      <c r="J12" s="107">
        <v>472500</v>
      </c>
      <c r="K12" s="107">
        <v>489166.66666666674</v>
      </c>
      <c r="L12" s="107">
        <v>497500.00000000012</v>
      </c>
      <c r="M12" s="107">
        <v>508750.00000000012</v>
      </c>
      <c r="N12" s="107">
        <v>508750.00000000012</v>
      </c>
      <c r="O12" s="107">
        <v>508750.00000000012</v>
      </c>
      <c r="P12" s="107">
        <v>520000.00000000012</v>
      </c>
      <c r="Q12" s="107">
        <v>520000.00000000012</v>
      </c>
      <c r="R12" s="107">
        <v>520000.00000000012</v>
      </c>
      <c r="S12" s="107">
        <v>546250.00000000012</v>
      </c>
      <c r="T12" s="107">
        <v>546250.00000000012</v>
      </c>
      <c r="U12" s="107">
        <v>561250.00000000012</v>
      </c>
      <c r="V12" s="107">
        <v>565000.00000000012</v>
      </c>
      <c r="W12" s="107">
        <v>565000.00000000012</v>
      </c>
      <c r="X12" s="107">
        <v>595000.00000000012</v>
      </c>
      <c r="Y12" s="107">
        <v>595000.00000000012</v>
      </c>
      <c r="Z12" s="107">
        <v>595000.00000000012</v>
      </c>
      <c r="AA12" s="107">
        <v>595000.00000000012</v>
      </c>
      <c r="AB12" s="107">
        <v>595000.00000000012</v>
      </c>
      <c r="AC12" s="107">
        <v>595000.00000000012</v>
      </c>
      <c r="AD12" s="107">
        <v>595000.00000000012</v>
      </c>
      <c r="AE12" s="1">
        <f>$C12*(AE$8*AE51)+$D12*S12*(1+CHOOSE($E12,AE$72,AE$73))</f>
        <v>579062.50000000012</v>
      </c>
      <c r="AF12" s="1">
        <f>$C12*(AF$8*AF51)+$D12*T12*(1+CHOOSE($E12,AF$72,AF$73))</f>
        <v>579062.50000000012</v>
      </c>
      <c r="AG12" s="1">
        <f t="shared" ref="AG12:BB12" si="64">$C12*(AG$8*AG51)+$D12*U12*(1+CHOOSE($E12,AG$72,AG$73))</f>
        <v>579062.50000000012</v>
      </c>
      <c r="AH12" s="1">
        <f t="shared" si="64"/>
        <v>579062.50000000012</v>
      </c>
      <c r="AI12" s="1">
        <f t="shared" si="64"/>
        <v>579062.50000000012</v>
      </c>
      <c r="AJ12" s="1">
        <f t="shared" si="64"/>
        <v>579062.50000000012</v>
      </c>
      <c r="AK12" s="1">
        <f t="shared" si="64"/>
        <v>579062.50000000012</v>
      </c>
      <c r="AL12" s="1">
        <f t="shared" si="64"/>
        <v>579062.50000000012</v>
      </c>
      <c r="AM12" s="1">
        <f t="shared" si="64"/>
        <v>579062.50000000012</v>
      </c>
      <c r="AN12" s="1">
        <f t="shared" si="64"/>
        <v>579062.50000000012</v>
      </c>
      <c r="AO12" s="1">
        <f t="shared" si="64"/>
        <v>579062.50000000012</v>
      </c>
      <c r="AP12" s="1">
        <f t="shared" si="64"/>
        <v>579062.50000000012</v>
      </c>
      <c r="AQ12" s="1">
        <f t="shared" si="64"/>
        <v>579062.50000000012</v>
      </c>
      <c r="AR12" s="1">
        <f t="shared" si="64"/>
        <v>579062.50000000012</v>
      </c>
      <c r="AS12" s="1">
        <f t="shared" si="64"/>
        <v>579062.50000000012</v>
      </c>
      <c r="AT12" s="1">
        <f t="shared" si="64"/>
        <v>579062.50000000012</v>
      </c>
      <c r="AU12" s="1">
        <f t="shared" si="64"/>
        <v>579062.50000000012</v>
      </c>
      <c r="AV12" s="1">
        <f t="shared" si="64"/>
        <v>579062.50000000012</v>
      </c>
      <c r="AW12" s="1">
        <f t="shared" si="64"/>
        <v>579062.50000000012</v>
      </c>
      <c r="AX12" s="1">
        <f t="shared" si="64"/>
        <v>579062.50000000012</v>
      </c>
      <c r="AY12" s="1">
        <f t="shared" si="64"/>
        <v>579062.50000000012</v>
      </c>
      <c r="AZ12" s="1">
        <f t="shared" si="64"/>
        <v>579062.50000000012</v>
      </c>
      <c r="BA12" s="1">
        <f t="shared" si="64"/>
        <v>579062.50000000012</v>
      </c>
      <c r="BB12" s="1">
        <f t="shared" si="64"/>
        <v>579062.50000000012</v>
      </c>
    </row>
    <row r="13" spans="1:54" outlineLevel="1" x14ac:dyDescent="0.45">
      <c r="B13" s="9" t="s">
        <v>72</v>
      </c>
      <c r="C13" s="119">
        <v>1</v>
      </c>
      <c r="D13" s="120">
        <f t="shared" ref="D13:D20" si="65">1-C13</f>
        <v>0</v>
      </c>
      <c r="E13" s="121">
        <v>1</v>
      </c>
      <c r="F13" s="22"/>
      <c r="G13" s="107">
        <v>60187.5</v>
      </c>
      <c r="H13" s="107">
        <v>60187.5</v>
      </c>
      <c r="I13" s="107">
        <v>68625</v>
      </c>
      <c r="J13" s="107">
        <v>70875</v>
      </c>
      <c r="K13" s="107">
        <v>73375</v>
      </c>
      <c r="L13" s="107">
        <v>74625</v>
      </c>
      <c r="M13" s="107">
        <v>76312.5</v>
      </c>
      <c r="N13" s="107">
        <v>76312.5</v>
      </c>
      <c r="O13" s="107">
        <v>76312.5</v>
      </c>
      <c r="P13" s="107">
        <v>78000</v>
      </c>
      <c r="Q13" s="107">
        <v>78000</v>
      </c>
      <c r="R13" s="107">
        <v>78000</v>
      </c>
      <c r="S13" s="107">
        <v>81937.5</v>
      </c>
      <c r="T13" s="107">
        <v>81937.5</v>
      </c>
      <c r="U13" s="107">
        <v>84187.5</v>
      </c>
      <c r="V13" s="107">
        <v>84750</v>
      </c>
      <c r="W13" s="107">
        <v>84750</v>
      </c>
      <c r="X13" s="107">
        <v>89250</v>
      </c>
      <c r="Y13" s="107">
        <v>89250</v>
      </c>
      <c r="Z13" s="107">
        <v>89250</v>
      </c>
      <c r="AA13" s="107">
        <v>89250</v>
      </c>
      <c r="AB13" s="107">
        <v>89250</v>
      </c>
      <c r="AC13" s="107">
        <v>89250</v>
      </c>
      <c r="AD13" s="107">
        <v>89250</v>
      </c>
      <c r="AE13" s="1">
        <f t="shared" ref="AE13:AF13" si="66">$C13*(AE$8*AE52)+$D13*S13*(1+CHOOSE($E13,AE$72,AE$73))</f>
        <v>86859.374999999985</v>
      </c>
      <c r="AF13" s="1">
        <f t="shared" si="66"/>
        <v>86859.374999999985</v>
      </c>
      <c r="AG13" s="1">
        <f t="shared" ref="AG13:AG18" si="67">$C13*(AG$8*AG52)+$D13*U13*(1+CHOOSE($E13,AG$72,AG$73))</f>
        <v>86859.374999999985</v>
      </c>
      <c r="AH13" s="1">
        <f t="shared" ref="AH13:AH18" si="68">$C13*(AH$8*AH52)+$D13*V13*(1+CHOOSE($E13,AH$72,AH$73))</f>
        <v>86859.374999999985</v>
      </c>
      <c r="AI13" s="1">
        <f t="shared" ref="AI13:AI18" si="69">$C13*(AI$8*AI52)+$D13*W13*(1+CHOOSE($E13,AI$72,AI$73))</f>
        <v>86859.374999999985</v>
      </c>
      <c r="AJ13" s="1">
        <f t="shared" ref="AJ13:AJ18" si="70">$C13*(AJ$8*AJ52)+$D13*X13*(1+CHOOSE($E13,AJ$72,AJ$73))</f>
        <v>86859.374999999985</v>
      </c>
      <c r="AK13" s="1">
        <f t="shared" ref="AK13:AK18" si="71">$C13*(AK$8*AK52)+$D13*Y13*(1+CHOOSE($E13,AK$72,AK$73))</f>
        <v>86859.374999999985</v>
      </c>
      <c r="AL13" s="1">
        <f t="shared" ref="AL13:AL18" si="72">$C13*(AL$8*AL52)+$D13*Z13*(1+CHOOSE($E13,AL$72,AL$73))</f>
        <v>86859.374999999985</v>
      </c>
      <c r="AM13" s="1">
        <f t="shared" ref="AM13:AM18" si="73">$C13*(AM$8*AM52)+$D13*AA13*(1+CHOOSE($E13,AM$72,AM$73))</f>
        <v>86859.374999999985</v>
      </c>
      <c r="AN13" s="1">
        <f t="shared" ref="AN13:AN18" si="74">$C13*(AN$8*AN52)+$D13*AB13*(1+CHOOSE($E13,AN$72,AN$73))</f>
        <v>86859.374999999985</v>
      </c>
      <c r="AO13" s="1">
        <f t="shared" ref="AO13:AO18" si="75">$C13*(AO$8*AO52)+$D13*AC13*(1+CHOOSE($E13,AO$72,AO$73))</f>
        <v>86859.374999999985</v>
      </c>
      <c r="AP13" s="1">
        <f t="shared" ref="AP13:AP18" si="76">$C13*(AP$8*AP52)+$D13*AD13*(1+CHOOSE($E13,AP$72,AP$73))</f>
        <v>86859.374999999985</v>
      </c>
      <c r="AQ13" s="1">
        <f t="shared" ref="AQ13:AQ18" si="77">$C13*(AQ$8*AQ52)+$D13*AE13*(1+CHOOSE($E13,AQ$72,AQ$73))</f>
        <v>86859.374999999985</v>
      </c>
      <c r="AR13" s="1">
        <f t="shared" ref="AR13:AR18" si="78">$C13*(AR$8*AR52)+$D13*AF13*(1+CHOOSE($E13,AR$72,AR$73))</f>
        <v>86859.374999999985</v>
      </c>
      <c r="AS13" s="1">
        <f t="shared" ref="AS13:AS18" si="79">$C13*(AS$8*AS52)+$D13*AG13*(1+CHOOSE($E13,AS$72,AS$73))</f>
        <v>86859.374999999985</v>
      </c>
      <c r="AT13" s="1">
        <f t="shared" ref="AT13:AT18" si="80">$C13*(AT$8*AT52)+$D13*AH13*(1+CHOOSE($E13,AT$72,AT$73))</f>
        <v>86859.374999999985</v>
      </c>
      <c r="AU13" s="1">
        <f t="shared" ref="AU13:AU18" si="81">$C13*(AU$8*AU52)+$D13*AI13*(1+CHOOSE($E13,AU$72,AU$73))</f>
        <v>86859.374999999985</v>
      </c>
      <c r="AV13" s="1">
        <f t="shared" ref="AV13:AV18" si="82">$C13*(AV$8*AV52)+$D13*AJ13*(1+CHOOSE($E13,AV$72,AV$73))</f>
        <v>86859.374999999985</v>
      </c>
      <c r="AW13" s="1">
        <f t="shared" ref="AW13:AW18" si="83">$C13*(AW$8*AW52)+$D13*AK13*(1+CHOOSE($E13,AW$72,AW$73))</f>
        <v>86859.374999999985</v>
      </c>
      <c r="AX13" s="1">
        <f t="shared" ref="AX13:AX18" si="84">$C13*(AX$8*AX52)+$D13*AL13*(1+CHOOSE($E13,AX$72,AX$73))</f>
        <v>86859.374999999985</v>
      </c>
      <c r="AY13" s="1">
        <f t="shared" ref="AY13:AY18" si="85">$C13*(AY$8*AY52)+$D13*AM13*(1+CHOOSE($E13,AY$72,AY$73))</f>
        <v>86859.374999999985</v>
      </c>
      <c r="AZ13" s="1">
        <f t="shared" ref="AZ13:AZ18" si="86">$C13*(AZ$8*AZ52)+$D13*AN13*(1+CHOOSE($E13,AZ$72,AZ$73))</f>
        <v>86859.374999999985</v>
      </c>
      <c r="BA13" s="1">
        <f t="shared" ref="BA13:BA18" si="87">$C13*(BA$8*BA52)+$D13*AO13*(1+CHOOSE($E13,BA$72,BA$73))</f>
        <v>86859.374999999985</v>
      </c>
      <c r="BB13" s="1">
        <f t="shared" ref="BB13:BB18" si="88">$C13*(BB$8*BB52)+$D13*AP13*(1+CHOOSE($E13,BB$72,BB$73))</f>
        <v>86859.374999999985</v>
      </c>
    </row>
    <row r="14" spans="1:54" outlineLevel="1" x14ac:dyDescent="0.45">
      <c r="B14" s="9" t="s">
        <v>103</v>
      </c>
      <c r="C14" s="119">
        <v>1</v>
      </c>
      <c r="D14" s="120">
        <f t="shared" si="65"/>
        <v>0</v>
      </c>
      <c r="E14" s="121">
        <v>1</v>
      </c>
      <c r="F14" s="23"/>
      <c r="G14" s="107">
        <v>1446056</v>
      </c>
      <c r="H14" s="107">
        <v>1490484</v>
      </c>
      <c r="I14" s="107">
        <v>1535724</v>
      </c>
      <c r="J14" s="107">
        <v>1581776</v>
      </c>
      <c r="K14" s="107">
        <v>1628524</v>
      </c>
      <c r="L14" s="107">
        <v>1676026</v>
      </c>
      <c r="M14" s="107">
        <v>1724166</v>
      </c>
      <c r="N14" s="107">
        <v>2030000</v>
      </c>
      <c r="O14" s="107">
        <v>2030000</v>
      </c>
      <c r="P14" s="107">
        <v>2030000</v>
      </c>
      <c r="Q14" s="107">
        <v>2030000</v>
      </c>
      <c r="R14" s="107">
        <v>2030000</v>
      </c>
      <c r="S14" s="107">
        <v>2030000</v>
      </c>
      <c r="T14" s="107">
        <v>2030000</v>
      </c>
      <c r="U14" s="107">
        <v>2030000</v>
      </c>
      <c r="V14" s="107">
        <v>2030000</v>
      </c>
      <c r="W14" s="107">
        <v>2030000</v>
      </c>
      <c r="X14" s="107">
        <v>2030000</v>
      </c>
      <c r="Y14" s="107">
        <v>2030000</v>
      </c>
      <c r="Z14" s="107">
        <v>2030000</v>
      </c>
      <c r="AA14" s="107">
        <v>2030000</v>
      </c>
      <c r="AB14" s="107">
        <v>2030000</v>
      </c>
      <c r="AC14" s="107">
        <v>2030000</v>
      </c>
      <c r="AD14" s="107">
        <v>2030000</v>
      </c>
      <c r="AE14" s="1">
        <f t="shared" ref="AE14:AF14" si="89">$C14*(AE$8*AE53)+$D14*S14*(1+CHOOSE($E14,AE$72,AE$73))</f>
        <v>2029999.9999999998</v>
      </c>
      <c r="AF14" s="1">
        <f t="shared" si="89"/>
        <v>2029999.9999999998</v>
      </c>
      <c r="AG14" s="1">
        <f t="shared" si="67"/>
        <v>2029999.9999999998</v>
      </c>
      <c r="AH14" s="1">
        <f t="shared" si="68"/>
        <v>2029999.9999999998</v>
      </c>
      <c r="AI14" s="1">
        <f t="shared" si="69"/>
        <v>2029999.9999999998</v>
      </c>
      <c r="AJ14" s="1">
        <f t="shared" si="70"/>
        <v>2029999.9999999998</v>
      </c>
      <c r="AK14" s="1">
        <f t="shared" si="71"/>
        <v>2029999.9999999998</v>
      </c>
      <c r="AL14" s="1">
        <f t="shared" si="72"/>
        <v>2029999.9999999998</v>
      </c>
      <c r="AM14" s="1">
        <f t="shared" si="73"/>
        <v>2029999.9999999998</v>
      </c>
      <c r="AN14" s="1">
        <f t="shared" si="74"/>
        <v>2029999.9999999998</v>
      </c>
      <c r="AO14" s="1">
        <f t="shared" si="75"/>
        <v>2029999.9999999998</v>
      </c>
      <c r="AP14" s="1">
        <f t="shared" si="76"/>
        <v>2029999.9999999998</v>
      </c>
      <c r="AQ14" s="1">
        <f t="shared" si="77"/>
        <v>2029999.9999999998</v>
      </c>
      <c r="AR14" s="1">
        <f t="shared" si="78"/>
        <v>2029999.9999999998</v>
      </c>
      <c r="AS14" s="1">
        <f t="shared" si="79"/>
        <v>2029999.9999999998</v>
      </c>
      <c r="AT14" s="1">
        <f t="shared" si="80"/>
        <v>2029999.9999999998</v>
      </c>
      <c r="AU14" s="1">
        <f t="shared" si="81"/>
        <v>2029999.9999999998</v>
      </c>
      <c r="AV14" s="1">
        <f t="shared" si="82"/>
        <v>2029999.9999999998</v>
      </c>
      <c r="AW14" s="1">
        <f t="shared" si="83"/>
        <v>2029999.9999999998</v>
      </c>
      <c r="AX14" s="1">
        <f t="shared" si="84"/>
        <v>2029999.9999999998</v>
      </c>
      <c r="AY14" s="1">
        <f t="shared" si="85"/>
        <v>2029999.9999999998</v>
      </c>
      <c r="AZ14" s="1">
        <f t="shared" si="86"/>
        <v>2029999.9999999998</v>
      </c>
      <c r="BA14" s="1">
        <f t="shared" si="87"/>
        <v>2029999.9999999998</v>
      </c>
      <c r="BB14" s="1">
        <f t="shared" si="88"/>
        <v>2029999.9999999998</v>
      </c>
    </row>
    <row r="15" spans="1:54" outlineLevel="1" x14ac:dyDescent="0.45">
      <c r="B15" s="9" t="s">
        <v>70</v>
      </c>
      <c r="C15" s="119">
        <v>1</v>
      </c>
      <c r="D15" s="120">
        <f t="shared" si="65"/>
        <v>0</v>
      </c>
      <c r="E15" s="121">
        <v>1</v>
      </c>
      <c r="F15" s="23"/>
      <c r="G15" s="107">
        <v>271135.5</v>
      </c>
      <c r="H15" s="107">
        <v>279465.75</v>
      </c>
      <c r="I15" s="107">
        <v>287948.25</v>
      </c>
      <c r="J15" s="107">
        <v>296583</v>
      </c>
      <c r="K15" s="107">
        <v>305348.25</v>
      </c>
      <c r="L15" s="107">
        <v>314254.88</v>
      </c>
      <c r="M15" s="107">
        <v>323281.13</v>
      </c>
      <c r="N15" s="107">
        <v>380625</v>
      </c>
      <c r="O15" s="107">
        <v>380625</v>
      </c>
      <c r="P15" s="107">
        <v>380625</v>
      </c>
      <c r="Q15" s="107">
        <v>380625</v>
      </c>
      <c r="R15" s="107">
        <v>380625</v>
      </c>
      <c r="S15" s="107">
        <v>380625</v>
      </c>
      <c r="T15" s="107">
        <v>380625</v>
      </c>
      <c r="U15" s="107">
        <v>380625</v>
      </c>
      <c r="V15" s="107">
        <v>380625</v>
      </c>
      <c r="W15" s="107">
        <v>380625</v>
      </c>
      <c r="X15" s="107">
        <v>380625</v>
      </c>
      <c r="Y15" s="107">
        <v>380625</v>
      </c>
      <c r="Z15" s="107">
        <v>380625</v>
      </c>
      <c r="AA15" s="107">
        <v>380625</v>
      </c>
      <c r="AB15" s="107">
        <v>380625</v>
      </c>
      <c r="AC15" s="107">
        <v>380625</v>
      </c>
      <c r="AD15" s="107">
        <v>380625</v>
      </c>
      <c r="AE15" s="1">
        <f t="shared" ref="AE15:AF15" si="90">$C15*(AE$8*AE54)+$D15*S15*(1+CHOOSE($E15,AE$72,AE$73))</f>
        <v>380624.99999999994</v>
      </c>
      <c r="AF15" s="1">
        <f t="shared" si="90"/>
        <v>380624.99999999994</v>
      </c>
      <c r="AG15" s="1">
        <f t="shared" si="67"/>
        <v>380624.99999999994</v>
      </c>
      <c r="AH15" s="1">
        <f t="shared" si="68"/>
        <v>380624.99999999994</v>
      </c>
      <c r="AI15" s="1">
        <f t="shared" si="69"/>
        <v>380624.99999999994</v>
      </c>
      <c r="AJ15" s="1">
        <f t="shared" si="70"/>
        <v>380624.99999999994</v>
      </c>
      <c r="AK15" s="1">
        <f t="shared" si="71"/>
        <v>380624.99999999994</v>
      </c>
      <c r="AL15" s="1">
        <f t="shared" si="72"/>
        <v>380624.99999999994</v>
      </c>
      <c r="AM15" s="1">
        <f t="shared" si="73"/>
        <v>380624.99999999994</v>
      </c>
      <c r="AN15" s="1">
        <f t="shared" si="74"/>
        <v>380624.99999999994</v>
      </c>
      <c r="AO15" s="1">
        <f t="shared" si="75"/>
        <v>380624.99999999994</v>
      </c>
      <c r="AP15" s="1">
        <f t="shared" si="76"/>
        <v>380624.99999999994</v>
      </c>
      <c r="AQ15" s="1">
        <f t="shared" si="77"/>
        <v>380624.99999999994</v>
      </c>
      <c r="AR15" s="1">
        <f t="shared" si="78"/>
        <v>380624.99999999994</v>
      </c>
      <c r="AS15" s="1">
        <f t="shared" si="79"/>
        <v>380624.99999999994</v>
      </c>
      <c r="AT15" s="1">
        <f t="shared" si="80"/>
        <v>380624.99999999994</v>
      </c>
      <c r="AU15" s="1">
        <f t="shared" si="81"/>
        <v>380624.99999999994</v>
      </c>
      <c r="AV15" s="1">
        <f t="shared" si="82"/>
        <v>380624.99999999994</v>
      </c>
      <c r="AW15" s="1">
        <f t="shared" si="83"/>
        <v>380624.99999999994</v>
      </c>
      <c r="AX15" s="1">
        <f t="shared" si="84"/>
        <v>380624.99999999994</v>
      </c>
      <c r="AY15" s="1">
        <f t="shared" si="85"/>
        <v>380624.99999999994</v>
      </c>
      <c r="AZ15" s="1">
        <f t="shared" si="86"/>
        <v>380624.99999999994</v>
      </c>
      <c r="BA15" s="1">
        <f t="shared" si="87"/>
        <v>380624.99999999994</v>
      </c>
      <c r="BB15" s="1">
        <f t="shared" si="88"/>
        <v>380624.99999999994</v>
      </c>
    </row>
    <row r="16" spans="1:54" outlineLevel="1" x14ac:dyDescent="0.45">
      <c r="B16" s="9" t="s">
        <v>6</v>
      </c>
      <c r="C16" s="119">
        <v>1</v>
      </c>
      <c r="D16" s="120">
        <f t="shared" si="65"/>
        <v>0</v>
      </c>
      <c r="E16" s="121">
        <v>1</v>
      </c>
      <c r="F16" s="22"/>
      <c r="G16" s="107">
        <v>24500</v>
      </c>
      <c r="H16" s="107">
        <v>24500</v>
      </c>
      <c r="I16" s="107">
        <v>24500</v>
      </c>
      <c r="J16" s="107">
        <v>24500</v>
      </c>
      <c r="K16" s="107">
        <v>24500</v>
      </c>
      <c r="L16" s="107">
        <v>24500</v>
      </c>
      <c r="M16" s="107">
        <v>24500</v>
      </c>
      <c r="N16" s="107">
        <v>24500</v>
      </c>
      <c r="O16" s="107">
        <v>24500</v>
      </c>
      <c r="P16" s="107">
        <v>24500</v>
      </c>
      <c r="Q16" s="107">
        <v>24500</v>
      </c>
      <c r="R16" s="107">
        <v>24500</v>
      </c>
      <c r="S16" s="107">
        <v>24500</v>
      </c>
      <c r="T16" s="107">
        <v>24500</v>
      </c>
      <c r="U16" s="107">
        <v>24500</v>
      </c>
      <c r="V16" s="107">
        <v>24500</v>
      </c>
      <c r="W16" s="107">
        <v>24500</v>
      </c>
      <c r="X16" s="107">
        <v>24500</v>
      </c>
      <c r="Y16" s="107">
        <v>24500</v>
      </c>
      <c r="Z16" s="107">
        <v>24500</v>
      </c>
      <c r="AA16" s="107">
        <v>24500</v>
      </c>
      <c r="AB16" s="107">
        <v>24500</v>
      </c>
      <c r="AC16" s="107">
        <v>24500</v>
      </c>
      <c r="AD16" s="107">
        <v>24500</v>
      </c>
      <c r="AE16" s="1">
        <f t="shared" ref="AE16:AF16" si="91">$C16*(AE$8*AE55)+$D16*S16*(1+CHOOSE($E16,AE$72,AE$73))</f>
        <v>24499.999999999996</v>
      </c>
      <c r="AF16" s="1">
        <f t="shared" si="91"/>
        <v>24499.999999999996</v>
      </c>
      <c r="AG16" s="1">
        <f t="shared" si="67"/>
        <v>24499.999999999996</v>
      </c>
      <c r="AH16" s="1">
        <f t="shared" si="68"/>
        <v>24499.999999999996</v>
      </c>
      <c r="AI16" s="1">
        <f t="shared" si="69"/>
        <v>24499.999999999996</v>
      </c>
      <c r="AJ16" s="1">
        <f t="shared" si="70"/>
        <v>24499.999999999996</v>
      </c>
      <c r="AK16" s="1">
        <f t="shared" si="71"/>
        <v>24499.999999999996</v>
      </c>
      <c r="AL16" s="1">
        <f t="shared" si="72"/>
        <v>24499.999999999996</v>
      </c>
      <c r="AM16" s="1">
        <f t="shared" si="73"/>
        <v>24499.999999999996</v>
      </c>
      <c r="AN16" s="1">
        <f t="shared" si="74"/>
        <v>24499.999999999996</v>
      </c>
      <c r="AO16" s="1">
        <f t="shared" si="75"/>
        <v>24499.999999999996</v>
      </c>
      <c r="AP16" s="1">
        <f t="shared" si="76"/>
        <v>24499.999999999996</v>
      </c>
      <c r="AQ16" s="1">
        <f t="shared" si="77"/>
        <v>24499.999999999996</v>
      </c>
      <c r="AR16" s="1">
        <f t="shared" si="78"/>
        <v>24499.999999999996</v>
      </c>
      <c r="AS16" s="1">
        <f t="shared" si="79"/>
        <v>24499.999999999996</v>
      </c>
      <c r="AT16" s="1">
        <f t="shared" si="80"/>
        <v>24499.999999999996</v>
      </c>
      <c r="AU16" s="1">
        <f t="shared" si="81"/>
        <v>24499.999999999996</v>
      </c>
      <c r="AV16" s="1">
        <f t="shared" si="82"/>
        <v>24499.999999999996</v>
      </c>
      <c r="AW16" s="1">
        <f t="shared" si="83"/>
        <v>24499.999999999996</v>
      </c>
      <c r="AX16" s="1">
        <f t="shared" si="84"/>
        <v>24499.999999999996</v>
      </c>
      <c r="AY16" s="1">
        <f t="shared" si="85"/>
        <v>24499.999999999996</v>
      </c>
      <c r="AZ16" s="1">
        <f t="shared" si="86"/>
        <v>24499.999999999996</v>
      </c>
      <c r="BA16" s="1">
        <f t="shared" si="87"/>
        <v>24499.999999999996</v>
      </c>
      <c r="BB16" s="1">
        <f t="shared" si="88"/>
        <v>24499.999999999996</v>
      </c>
    </row>
    <row r="17" spans="1:54" outlineLevel="1" x14ac:dyDescent="0.45">
      <c r="B17" s="9" t="s">
        <v>7</v>
      </c>
      <c r="C17" s="119">
        <v>1</v>
      </c>
      <c r="D17" s="120">
        <f t="shared" si="65"/>
        <v>0</v>
      </c>
      <c r="E17" s="121">
        <v>1</v>
      </c>
      <c r="F17" s="23"/>
      <c r="G17" s="107">
        <v>108454.2</v>
      </c>
      <c r="H17" s="107">
        <v>111786.3</v>
      </c>
      <c r="I17" s="107">
        <v>115179.3</v>
      </c>
      <c r="J17" s="107">
        <v>118633.2</v>
      </c>
      <c r="K17" s="107">
        <v>122139.3</v>
      </c>
      <c r="L17" s="107">
        <v>125701.95</v>
      </c>
      <c r="M17" s="107">
        <v>129312.45</v>
      </c>
      <c r="N17" s="107">
        <v>152250</v>
      </c>
      <c r="O17" s="107">
        <v>152250</v>
      </c>
      <c r="P17" s="107">
        <v>152250</v>
      </c>
      <c r="Q17" s="107">
        <v>152250</v>
      </c>
      <c r="R17" s="107">
        <v>152250</v>
      </c>
      <c r="S17" s="107">
        <v>152250</v>
      </c>
      <c r="T17" s="107">
        <v>152250</v>
      </c>
      <c r="U17" s="107">
        <v>152250</v>
      </c>
      <c r="V17" s="107">
        <v>152250</v>
      </c>
      <c r="W17" s="107">
        <v>152250</v>
      </c>
      <c r="X17" s="107">
        <v>152250</v>
      </c>
      <c r="Y17" s="107">
        <v>152250</v>
      </c>
      <c r="Z17" s="107">
        <v>152250</v>
      </c>
      <c r="AA17" s="107">
        <v>152250</v>
      </c>
      <c r="AB17" s="107">
        <v>152250</v>
      </c>
      <c r="AC17" s="107">
        <v>152250</v>
      </c>
      <c r="AD17" s="107">
        <v>152250</v>
      </c>
      <c r="AE17" s="1">
        <f t="shared" ref="AE17:AF17" si="92">$C17*(AE$8*AE56)+$D17*S17*(1+CHOOSE($E17,AE$72,AE$73))</f>
        <v>152250.00000000006</v>
      </c>
      <c r="AF17" s="1">
        <f t="shared" si="92"/>
        <v>152250.00000000006</v>
      </c>
      <c r="AG17" s="1">
        <f t="shared" si="67"/>
        <v>152250.00000000006</v>
      </c>
      <c r="AH17" s="1">
        <f t="shared" si="68"/>
        <v>152250.00000000006</v>
      </c>
      <c r="AI17" s="1">
        <f t="shared" si="69"/>
        <v>152250.00000000006</v>
      </c>
      <c r="AJ17" s="1">
        <f t="shared" si="70"/>
        <v>152250.00000000006</v>
      </c>
      <c r="AK17" s="1">
        <f t="shared" si="71"/>
        <v>152250.00000000006</v>
      </c>
      <c r="AL17" s="1">
        <f t="shared" si="72"/>
        <v>152250.00000000006</v>
      </c>
      <c r="AM17" s="1">
        <f t="shared" si="73"/>
        <v>152250.00000000006</v>
      </c>
      <c r="AN17" s="1">
        <f t="shared" si="74"/>
        <v>152250.00000000006</v>
      </c>
      <c r="AO17" s="1">
        <f t="shared" si="75"/>
        <v>152250.00000000006</v>
      </c>
      <c r="AP17" s="1">
        <f t="shared" si="76"/>
        <v>152250.00000000006</v>
      </c>
      <c r="AQ17" s="1">
        <f t="shared" si="77"/>
        <v>152250.00000000006</v>
      </c>
      <c r="AR17" s="1">
        <f t="shared" si="78"/>
        <v>152250.00000000006</v>
      </c>
      <c r="AS17" s="1">
        <f t="shared" si="79"/>
        <v>152250.00000000006</v>
      </c>
      <c r="AT17" s="1">
        <f t="shared" si="80"/>
        <v>152250.00000000006</v>
      </c>
      <c r="AU17" s="1">
        <f t="shared" si="81"/>
        <v>152250.00000000006</v>
      </c>
      <c r="AV17" s="1">
        <f t="shared" si="82"/>
        <v>152250.00000000006</v>
      </c>
      <c r="AW17" s="1">
        <f t="shared" si="83"/>
        <v>152250.00000000006</v>
      </c>
      <c r="AX17" s="1">
        <f t="shared" si="84"/>
        <v>152250.00000000006</v>
      </c>
      <c r="AY17" s="1">
        <f t="shared" si="85"/>
        <v>152250.00000000006</v>
      </c>
      <c r="AZ17" s="1">
        <f t="shared" si="86"/>
        <v>152250.00000000006</v>
      </c>
      <c r="BA17" s="1">
        <f t="shared" si="87"/>
        <v>152250.00000000006</v>
      </c>
      <c r="BB17" s="1">
        <f t="shared" si="88"/>
        <v>152250.00000000006</v>
      </c>
    </row>
    <row r="18" spans="1:54" outlineLevel="1" x14ac:dyDescent="0.45">
      <c r="B18" s="9" t="s">
        <v>73</v>
      </c>
      <c r="C18" s="119">
        <v>1</v>
      </c>
      <c r="D18" s="120">
        <f t="shared" si="65"/>
        <v>0</v>
      </c>
      <c r="E18" s="121">
        <v>1</v>
      </c>
      <c r="F18" s="23"/>
      <c r="G18" s="107">
        <v>162681.29999999999</v>
      </c>
      <c r="H18" s="107">
        <v>167679.45000000001</v>
      </c>
      <c r="I18" s="107">
        <v>172768.95</v>
      </c>
      <c r="J18" s="107">
        <v>177949.8</v>
      </c>
      <c r="K18" s="107">
        <v>183208.95</v>
      </c>
      <c r="L18" s="107">
        <v>188552.93</v>
      </c>
      <c r="M18" s="107">
        <v>193968.68</v>
      </c>
      <c r="N18" s="107">
        <v>228375</v>
      </c>
      <c r="O18" s="107">
        <v>228375</v>
      </c>
      <c r="P18" s="107">
        <v>228375</v>
      </c>
      <c r="Q18" s="107">
        <v>228375</v>
      </c>
      <c r="R18" s="107">
        <v>228375</v>
      </c>
      <c r="S18" s="107">
        <v>228375</v>
      </c>
      <c r="T18" s="107">
        <v>228375</v>
      </c>
      <c r="U18" s="107">
        <v>228375</v>
      </c>
      <c r="V18" s="107">
        <v>228375</v>
      </c>
      <c r="W18" s="107">
        <v>228375</v>
      </c>
      <c r="X18" s="107">
        <v>228375</v>
      </c>
      <c r="Y18" s="107">
        <v>228375</v>
      </c>
      <c r="Z18" s="107">
        <v>228375</v>
      </c>
      <c r="AA18" s="107">
        <v>228375</v>
      </c>
      <c r="AB18" s="107">
        <v>228375</v>
      </c>
      <c r="AC18" s="107">
        <v>228375</v>
      </c>
      <c r="AD18" s="107">
        <v>228375</v>
      </c>
      <c r="AE18" s="1">
        <f t="shared" ref="AE18:AF18" si="93">$C18*(AE$8*AE57)+$D18*S18*(1+CHOOSE($E18,AE$72,AE$73))</f>
        <v>228374.99999999994</v>
      </c>
      <c r="AF18" s="1">
        <f t="shared" si="93"/>
        <v>228374.99999999994</v>
      </c>
      <c r="AG18" s="1">
        <f t="shared" si="67"/>
        <v>228374.99999999994</v>
      </c>
      <c r="AH18" s="1">
        <f t="shared" si="68"/>
        <v>228374.99999999994</v>
      </c>
      <c r="AI18" s="1">
        <f t="shared" si="69"/>
        <v>228374.99999999994</v>
      </c>
      <c r="AJ18" s="1">
        <f t="shared" si="70"/>
        <v>228374.99999999994</v>
      </c>
      <c r="AK18" s="1">
        <f t="shared" si="71"/>
        <v>228374.99999999994</v>
      </c>
      <c r="AL18" s="1">
        <f t="shared" si="72"/>
        <v>228374.99999999994</v>
      </c>
      <c r="AM18" s="1">
        <f t="shared" si="73"/>
        <v>228374.99999999994</v>
      </c>
      <c r="AN18" s="1">
        <f t="shared" si="74"/>
        <v>228374.99999999994</v>
      </c>
      <c r="AO18" s="1">
        <f t="shared" si="75"/>
        <v>228374.99999999994</v>
      </c>
      <c r="AP18" s="1">
        <f t="shared" si="76"/>
        <v>228374.99999999994</v>
      </c>
      <c r="AQ18" s="1">
        <f t="shared" si="77"/>
        <v>228374.99999999994</v>
      </c>
      <c r="AR18" s="1">
        <f t="shared" si="78"/>
        <v>228374.99999999994</v>
      </c>
      <c r="AS18" s="1">
        <f t="shared" si="79"/>
        <v>228374.99999999994</v>
      </c>
      <c r="AT18" s="1">
        <f t="shared" si="80"/>
        <v>228374.99999999994</v>
      </c>
      <c r="AU18" s="1">
        <f t="shared" si="81"/>
        <v>228374.99999999994</v>
      </c>
      <c r="AV18" s="1">
        <f t="shared" si="82"/>
        <v>228374.99999999994</v>
      </c>
      <c r="AW18" s="1">
        <f t="shared" si="83"/>
        <v>228374.99999999994</v>
      </c>
      <c r="AX18" s="1">
        <f t="shared" si="84"/>
        <v>228374.99999999994</v>
      </c>
      <c r="AY18" s="1">
        <f t="shared" si="85"/>
        <v>228374.99999999994</v>
      </c>
      <c r="AZ18" s="1">
        <f t="shared" si="86"/>
        <v>228374.99999999994</v>
      </c>
      <c r="BA18" s="1">
        <f t="shared" si="87"/>
        <v>228374.99999999994</v>
      </c>
      <c r="BB18" s="1">
        <f t="shared" si="88"/>
        <v>228374.99999999994</v>
      </c>
    </row>
    <row r="19" spans="1:54" outlineLevel="1" x14ac:dyDescent="0.45">
      <c r="B19" s="9" t="s">
        <v>2</v>
      </c>
      <c r="C19" s="119" t="s">
        <v>112</v>
      </c>
      <c r="D19" s="119" t="s">
        <v>112</v>
      </c>
      <c r="E19" s="119" t="s">
        <v>112</v>
      </c>
      <c r="F19" s="22"/>
      <c r="G19" s="107">
        <v>52678.57</v>
      </c>
      <c r="H19" s="107">
        <v>52678.57</v>
      </c>
      <c r="I19" s="107">
        <v>55654.76</v>
      </c>
      <c r="J19" s="107">
        <v>55654.76</v>
      </c>
      <c r="K19" s="107">
        <v>55654.76</v>
      </c>
      <c r="L19" s="107">
        <v>58630.95</v>
      </c>
      <c r="M19" s="107">
        <v>58630.95</v>
      </c>
      <c r="N19" s="107">
        <v>58630.95</v>
      </c>
      <c r="O19" s="107">
        <v>58630.95</v>
      </c>
      <c r="P19" s="107">
        <v>58630.95</v>
      </c>
      <c r="Q19" s="107">
        <v>58630.95</v>
      </c>
      <c r="R19" s="107">
        <v>58035.71</v>
      </c>
      <c r="S19" s="107">
        <v>58035.71</v>
      </c>
      <c r="T19" s="107">
        <v>58035.71</v>
      </c>
      <c r="U19" s="107">
        <v>63392.86</v>
      </c>
      <c r="V19" s="107">
        <v>63392.86</v>
      </c>
      <c r="W19" s="107">
        <v>63392.86</v>
      </c>
      <c r="X19" s="107">
        <v>68154.759999999995</v>
      </c>
      <c r="Y19" s="107">
        <v>68154.759999999995</v>
      </c>
      <c r="Z19" s="107">
        <v>68154.759999999995</v>
      </c>
      <c r="AA19" s="107">
        <v>70535.710000000006</v>
      </c>
      <c r="AB19" s="107">
        <v>70535.710000000006</v>
      </c>
      <c r="AC19" s="107">
        <v>70535.710000000006</v>
      </c>
      <c r="AD19" s="107">
        <v>66964.289999999994</v>
      </c>
      <c r="AE19" s="12">
        <f>AE131</f>
        <v>68835.565416666679</v>
      </c>
      <c r="AF19" s="12">
        <f t="shared" ref="AF19:BB19" si="94">AF131</f>
        <v>70918.898750000008</v>
      </c>
      <c r="AG19" s="12">
        <f t="shared" si="94"/>
        <v>73002.232083333336</v>
      </c>
      <c r="AH19" s="12">
        <f t="shared" si="94"/>
        <v>75085.565416666665</v>
      </c>
      <c r="AI19" s="12">
        <f t="shared" si="94"/>
        <v>77168.898749999993</v>
      </c>
      <c r="AJ19" s="12">
        <f t="shared" si="94"/>
        <v>79252.232083333321</v>
      </c>
      <c r="AK19" s="12">
        <f t="shared" si="94"/>
        <v>81752.232083333321</v>
      </c>
      <c r="AL19" s="12">
        <f t="shared" si="94"/>
        <v>84252.232083333321</v>
      </c>
      <c r="AM19" s="12">
        <f t="shared" si="94"/>
        <v>86752.232083333321</v>
      </c>
      <c r="AN19" s="12">
        <f t="shared" si="94"/>
        <v>89252.232083333321</v>
      </c>
      <c r="AO19" s="12">
        <f t="shared" si="94"/>
        <v>91752.232083333321</v>
      </c>
      <c r="AP19" s="12">
        <f t="shared" si="94"/>
        <v>94252.232083333321</v>
      </c>
      <c r="AQ19" s="12">
        <f t="shared" si="94"/>
        <v>96752.232083333321</v>
      </c>
      <c r="AR19" s="12">
        <f t="shared" si="94"/>
        <v>99252.232083333321</v>
      </c>
      <c r="AS19" s="12">
        <f t="shared" si="94"/>
        <v>101752.23208333332</v>
      </c>
      <c r="AT19" s="12">
        <f t="shared" si="94"/>
        <v>104252.23208333332</v>
      </c>
      <c r="AU19" s="12">
        <f t="shared" si="94"/>
        <v>106752.23208333332</v>
      </c>
      <c r="AV19" s="12">
        <f t="shared" si="94"/>
        <v>109252.23208333332</v>
      </c>
      <c r="AW19" s="12">
        <f t="shared" si="94"/>
        <v>111752.23208333332</v>
      </c>
      <c r="AX19" s="12">
        <f t="shared" si="94"/>
        <v>114252.23208333332</v>
      </c>
      <c r="AY19" s="12">
        <f t="shared" si="94"/>
        <v>116752.23208333332</v>
      </c>
      <c r="AZ19" s="12">
        <f t="shared" si="94"/>
        <v>119252.23208333332</v>
      </c>
      <c r="BA19" s="12">
        <f t="shared" si="94"/>
        <v>121752.23208333332</v>
      </c>
      <c r="BB19" s="12">
        <f t="shared" si="94"/>
        <v>124252.23208333332</v>
      </c>
    </row>
    <row r="20" spans="1:54" outlineLevel="1" x14ac:dyDescent="0.45">
      <c r="B20" s="9" t="s">
        <v>8</v>
      </c>
      <c r="C20" s="119">
        <v>1</v>
      </c>
      <c r="D20" s="120">
        <f t="shared" si="65"/>
        <v>0</v>
      </c>
      <c r="E20" s="121">
        <v>1</v>
      </c>
      <c r="F20" s="23"/>
      <c r="G20" s="107">
        <v>54227.1</v>
      </c>
      <c r="H20" s="107">
        <v>55893.15</v>
      </c>
      <c r="I20" s="107">
        <v>57589.65</v>
      </c>
      <c r="J20" s="107">
        <v>59316.6</v>
      </c>
      <c r="K20" s="107">
        <v>61069.65</v>
      </c>
      <c r="L20" s="107">
        <v>62850.98</v>
      </c>
      <c r="M20" s="107">
        <v>64656.23</v>
      </c>
      <c r="N20" s="107">
        <v>76125</v>
      </c>
      <c r="O20" s="107">
        <v>76125</v>
      </c>
      <c r="P20" s="107">
        <v>76125</v>
      </c>
      <c r="Q20" s="107">
        <v>76125</v>
      </c>
      <c r="R20" s="107">
        <v>76125</v>
      </c>
      <c r="S20" s="107">
        <v>76125</v>
      </c>
      <c r="T20" s="107">
        <v>76125</v>
      </c>
      <c r="U20" s="107">
        <v>76125</v>
      </c>
      <c r="V20" s="107">
        <v>76125</v>
      </c>
      <c r="W20" s="107">
        <v>76125</v>
      </c>
      <c r="X20" s="107">
        <v>76125</v>
      </c>
      <c r="Y20" s="107">
        <v>76125</v>
      </c>
      <c r="Z20" s="107">
        <v>76125</v>
      </c>
      <c r="AA20" s="107">
        <v>76125</v>
      </c>
      <c r="AB20" s="107">
        <v>76125</v>
      </c>
      <c r="AC20" s="107">
        <v>76125</v>
      </c>
      <c r="AD20" s="107">
        <v>76125</v>
      </c>
      <c r="AE20" s="1">
        <f t="shared" ref="AE20" si="95">$C20*(AE$8*AE59)+$D20*S20*(1+CHOOSE($E20,AE$72,AE$73))</f>
        <v>76125.000000000029</v>
      </c>
      <c r="AF20" s="1">
        <f t="shared" ref="AF20" si="96">$C20*(AF$8*AF59)+$D20*T20*(1+CHOOSE($E20,AF$72,AF$73))</f>
        <v>76125.000000000029</v>
      </c>
      <c r="AG20" s="1">
        <f t="shared" ref="AG20" si="97">$C20*(AG$8*AG59)+$D20*U20*(1+CHOOSE($E20,AG$72,AG$73))</f>
        <v>76125.000000000029</v>
      </c>
      <c r="AH20" s="1">
        <f t="shared" ref="AH20" si="98">$C20*(AH$8*AH59)+$D20*V20*(1+CHOOSE($E20,AH$72,AH$73))</f>
        <v>76125.000000000029</v>
      </c>
      <c r="AI20" s="1">
        <f t="shared" ref="AI20" si="99">$C20*(AI$8*AI59)+$D20*W20*(1+CHOOSE($E20,AI$72,AI$73))</f>
        <v>76125.000000000029</v>
      </c>
      <c r="AJ20" s="1">
        <f t="shared" ref="AJ20" si="100">$C20*(AJ$8*AJ59)+$D20*X20*(1+CHOOSE($E20,AJ$72,AJ$73))</f>
        <v>76125.000000000029</v>
      </c>
      <c r="AK20" s="1">
        <f t="shared" ref="AK20" si="101">$C20*(AK$8*AK59)+$D20*Y20*(1+CHOOSE($E20,AK$72,AK$73))</f>
        <v>76125.000000000029</v>
      </c>
      <c r="AL20" s="1">
        <f t="shared" ref="AL20" si="102">$C20*(AL$8*AL59)+$D20*Z20*(1+CHOOSE($E20,AL$72,AL$73))</f>
        <v>76125.000000000029</v>
      </c>
      <c r="AM20" s="1">
        <f t="shared" ref="AM20" si="103">$C20*(AM$8*AM59)+$D20*AA20*(1+CHOOSE($E20,AM$72,AM$73))</f>
        <v>76125.000000000029</v>
      </c>
      <c r="AN20" s="1">
        <f t="shared" ref="AN20" si="104">$C20*(AN$8*AN59)+$D20*AB20*(1+CHOOSE($E20,AN$72,AN$73))</f>
        <v>76125.000000000029</v>
      </c>
      <c r="AO20" s="1">
        <f t="shared" ref="AO20" si="105">$C20*(AO$8*AO59)+$D20*AC20*(1+CHOOSE($E20,AO$72,AO$73))</f>
        <v>76125.000000000029</v>
      </c>
      <c r="AP20" s="1">
        <f t="shared" ref="AP20" si="106">$C20*(AP$8*AP59)+$D20*AD20*(1+CHOOSE($E20,AP$72,AP$73))</f>
        <v>76125.000000000029</v>
      </c>
      <c r="AQ20" s="1">
        <f t="shared" ref="AQ20" si="107">$C20*(AQ$8*AQ59)+$D20*AE20*(1+CHOOSE($E20,AQ$72,AQ$73))</f>
        <v>76125.000000000029</v>
      </c>
      <c r="AR20" s="1">
        <f t="shared" ref="AR20" si="108">$C20*(AR$8*AR59)+$D20*AF20*(1+CHOOSE($E20,AR$72,AR$73))</f>
        <v>76125.000000000029</v>
      </c>
      <c r="AS20" s="1">
        <f t="shared" ref="AS20" si="109">$C20*(AS$8*AS59)+$D20*AG20*(1+CHOOSE($E20,AS$72,AS$73))</f>
        <v>76125.000000000029</v>
      </c>
      <c r="AT20" s="1">
        <f t="shared" ref="AT20" si="110">$C20*(AT$8*AT59)+$D20*AH20*(1+CHOOSE($E20,AT$72,AT$73))</f>
        <v>76125.000000000029</v>
      </c>
      <c r="AU20" s="1">
        <f t="shared" ref="AU20" si="111">$C20*(AU$8*AU59)+$D20*AI20*(1+CHOOSE($E20,AU$72,AU$73))</f>
        <v>76125.000000000029</v>
      </c>
      <c r="AV20" s="1">
        <f t="shared" ref="AV20" si="112">$C20*(AV$8*AV59)+$D20*AJ20*(1+CHOOSE($E20,AV$72,AV$73))</f>
        <v>76125.000000000029</v>
      </c>
      <c r="AW20" s="1">
        <f t="shared" ref="AW20" si="113">$C20*(AW$8*AW59)+$D20*AK20*(1+CHOOSE($E20,AW$72,AW$73))</f>
        <v>76125.000000000029</v>
      </c>
      <c r="AX20" s="1">
        <f t="shared" ref="AX20" si="114">$C20*(AX$8*AX59)+$D20*AL20*(1+CHOOSE($E20,AX$72,AX$73))</f>
        <v>76125.000000000029</v>
      </c>
      <c r="AY20" s="1">
        <f t="shared" ref="AY20" si="115">$C20*(AY$8*AY59)+$D20*AM20*(1+CHOOSE($E20,AY$72,AY$73))</f>
        <v>76125.000000000029</v>
      </c>
      <c r="AZ20" s="1">
        <f t="shared" ref="AZ20" si="116">$C20*(AZ$8*AZ59)+$D20*AN20*(1+CHOOSE($E20,AZ$72,AZ$73))</f>
        <v>76125.000000000029</v>
      </c>
      <c r="BA20" s="1">
        <f t="shared" ref="BA20" si="117">$C20*(BA$8*BA59)+$D20*AO20*(1+CHOOSE($E20,BA$72,BA$73))</f>
        <v>76125.000000000029</v>
      </c>
      <c r="BB20" s="1">
        <f t="shared" ref="BB20" si="118">$C20*(BB$8*BB59)+$D20*AP20*(1+CHOOSE($E20,BB$72,BB$73))</f>
        <v>76125.000000000029</v>
      </c>
    </row>
    <row r="21" spans="1:54" s="19" customFormat="1" outlineLevel="1" x14ac:dyDescent="0.45">
      <c r="A21" s="52"/>
      <c r="B21" s="56" t="s">
        <v>3</v>
      </c>
      <c r="G21" s="54">
        <f t="shared" ref="G21:Z21" si="119">SUM(G12:G20)</f>
        <v>2581170.17</v>
      </c>
      <c r="H21" s="54">
        <f t="shared" si="119"/>
        <v>2643924.7199999997</v>
      </c>
      <c r="I21" s="54">
        <f t="shared" si="119"/>
        <v>2775489.9099999997</v>
      </c>
      <c r="J21" s="54">
        <f t="shared" si="119"/>
        <v>2857788.36</v>
      </c>
      <c r="K21" s="54">
        <f t="shared" si="119"/>
        <v>2942986.5766666667</v>
      </c>
      <c r="L21" s="54">
        <f t="shared" si="119"/>
        <v>3022642.6900000004</v>
      </c>
      <c r="M21" s="54">
        <f t="shared" si="119"/>
        <v>3103577.9400000004</v>
      </c>
      <c r="N21" s="54">
        <f t="shared" si="119"/>
        <v>3535568.45</v>
      </c>
      <c r="O21" s="54">
        <f t="shared" si="119"/>
        <v>3535568.45</v>
      </c>
      <c r="P21" s="54">
        <f t="shared" si="119"/>
        <v>3548505.95</v>
      </c>
      <c r="Q21" s="54">
        <f t="shared" si="119"/>
        <v>3548505.95</v>
      </c>
      <c r="R21" s="54">
        <f t="shared" si="119"/>
        <v>3547910.71</v>
      </c>
      <c r="S21" s="54">
        <f t="shared" si="119"/>
        <v>3578098.21</v>
      </c>
      <c r="T21" s="54">
        <f t="shared" si="119"/>
        <v>3578098.21</v>
      </c>
      <c r="U21" s="54">
        <f t="shared" si="119"/>
        <v>3600705.36</v>
      </c>
      <c r="V21" s="54">
        <f t="shared" si="119"/>
        <v>3605017.86</v>
      </c>
      <c r="W21" s="54">
        <f t="shared" si="119"/>
        <v>3605017.86</v>
      </c>
      <c r="X21" s="54">
        <f t="shared" si="119"/>
        <v>3644279.76</v>
      </c>
      <c r="Y21" s="54">
        <f t="shared" si="119"/>
        <v>3644279.76</v>
      </c>
      <c r="Z21" s="54">
        <f t="shared" si="119"/>
        <v>3644279.76</v>
      </c>
      <c r="AA21" s="54">
        <f t="shared" ref="AA21:BB21" si="120">SUM(AA12:AA20)</f>
        <v>3646660.71</v>
      </c>
      <c r="AB21" s="54">
        <f t="shared" si="120"/>
        <v>3646660.71</v>
      </c>
      <c r="AC21" s="54">
        <f t="shared" si="120"/>
        <v>3646660.71</v>
      </c>
      <c r="AD21" s="54">
        <f t="shared" si="120"/>
        <v>3643089.29</v>
      </c>
      <c r="AE21" s="54">
        <f t="shared" si="120"/>
        <v>3626632.4404166667</v>
      </c>
      <c r="AF21" s="54">
        <f t="shared" si="120"/>
        <v>3628715.7737500002</v>
      </c>
      <c r="AG21" s="54">
        <f t="shared" si="120"/>
        <v>3630799.1070833332</v>
      </c>
      <c r="AH21" s="54">
        <f t="shared" si="120"/>
        <v>3632882.4404166667</v>
      </c>
      <c r="AI21" s="54">
        <f t="shared" si="120"/>
        <v>3634965.7737500002</v>
      </c>
      <c r="AJ21" s="54">
        <f t="shared" si="120"/>
        <v>3637049.1070833332</v>
      </c>
      <c r="AK21" s="54">
        <f t="shared" si="120"/>
        <v>3639549.1070833332</v>
      </c>
      <c r="AL21" s="54">
        <f t="shared" si="120"/>
        <v>3642049.1070833332</v>
      </c>
      <c r="AM21" s="54">
        <f t="shared" si="120"/>
        <v>3644549.1070833332</v>
      </c>
      <c r="AN21" s="54">
        <f t="shared" si="120"/>
        <v>3647049.1070833332</v>
      </c>
      <c r="AO21" s="54">
        <f t="shared" si="120"/>
        <v>3649549.1070833332</v>
      </c>
      <c r="AP21" s="54">
        <f t="shared" si="120"/>
        <v>3652049.1070833332</v>
      </c>
      <c r="AQ21" s="54">
        <f t="shared" si="120"/>
        <v>3654549.1070833332</v>
      </c>
      <c r="AR21" s="54">
        <f t="shared" si="120"/>
        <v>3657049.1070833332</v>
      </c>
      <c r="AS21" s="54">
        <f t="shared" si="120"/>
        <v>3659549.1070833332</v>
      </c>
      <c r="AT21" s="54">
        <f t="shared" si="120"/>
        <v>3662049.1070833332</v>
      </c>
      <c r="AU21" s="54">
        <f t="shared" si="120"/>
        <v>3664549.1070833332</v>
      </c>
      <c r="AV21" s="54">
        <f t="shared" si="120"/>
        <v>3667049.1070833332</v>
      </c>
      <c r="AW21" s="54">
        <f t="shared" si="120"/>
        <v>3669549.1070833332</v>
      </c>
      <c r="AX21" s="54">
        <f t="shared" si="120"/>
        <v>3672049.1070833332</v>
      </c>
      <c r="AY21" s="54">
        <f t="shared" si="120"/>
        <v>3674549.1070833332</v>
      </c>
      <c r="AZ21" s="54">
        <f t="shared" si="120"/>
        <v>3677049.1070833332</v>
      </c>
      <c r="BA21" s="54">
        <f t="shared" si="120"/>
        <v>3679549.1070833332</v>
      </c>
      <c r="BB21" s="54">
        <f t="shared" si="120"/>
        <v>3682049.1070833332</v>
      </c>
    </row>
    <row r="22" spans="1:54" ht="5.0999999999999996" customHeight="1" outlineLevel="1" x14ac:dyDescent="0.4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s="19" customFormat="1" outlineLevel="1" x14ac:dyDescent="0.45">
      <c r="A23" s="52"/>
      <c r="B23" s="19" t="s">
        <v>17</v>
      </c>
      <c r="G23" s="43">
        <f t="shared" ref="G23:Z23" si="121">G8-G21</f>
        <v>1033969.8300000001</v>
      </c>
      <c r="H23" s="43">
        <f t="shared" si="121"/>
        <v>1082285.2800000003</v>
      </c>
      <c r="I23" s="43">
        <f t="shared" si="121"/>
        <v>1063820.0900000003</v>
      </c>
      <c r="J23" s="43">
        <f t="shared" si="121"/>
        <v>1096651.6400000001</v>
      </c>
      <c r="K23" s="43">
        <f t="shared" si="121"/>
        <v>1128323.4233333333</v>
      </c>
      <c r="L23" s="43">
        <f t="shared" si="121"/>
        <v>1167422.3099999996</v>
      </c>
      <c r="M23" s="43">
        <f t="shared" si="121"/>
        <v>1206837.0599999996</v>
      </c>
      <c r="N23" s="43">
        <f t="shared" si="121"/>
        <v>1539431.5499999998</v>
      </c>
      <c r="O23" s="43">
        <f t="shared" si="121"/>
        <v>1539431.5499999998</v>
      </c>
      <c r="P23" s="43">
        <f t="shared" si="121"/>
        <v>1526494.0499999998</v>
      </c>
      <c r="Q23" s="43">
        <f t="shared" si="121"/>
        <v>1526494.0499999998</v>
      </c>
      <c r="R23" s="43">
        <f t="shared" si="121"/>
        <v>1527089.29</v>
      </c>
      <c r="S23" s="43">
        <f t="shared" si="121"/>
        <v>1496901.79</v>
      </c>
      <c r="T23" s="43">
        <f t="shared" si="121"/>
        <v>1496901.79</v>
      </c>
      <c r="U23" s="43">
        <f t="shared" si="121"/>
        <v>1474294.6400000001</v>
      </c>
      <c r="V23" s="43">
        <f t="shared" si="121"/>
        <v>1469982.1400000001</v>
      </c>
      <c r="W23" s="43">
        <f t="shared" si="121"/>
        <v>1469982.1400000001</v>
      </c>
      <c r="X23" s="43">
        <f t="shared" si="121"/>
        <v>1430720.2400000002</v>
      </c>
      <c r="Y23" s="43">
        <f t="shared" si="121"/>
        <v>1430720.2400000002</v>
      </c>
      <c r="Z23" s="43">
        <f t="shared" si="121"/>
        <v>1430720.2400000002</v>
      </c>
      <c r="AA23" s="43">
        <f t="shared" ref="AA23:BB23" si="122">AA8-AA21</f>
        <v>1428339.29</v>
      </c>
      <c r="AB23" s="43">
        <f t="shared" si="122"/>
        <v>1428339.29</v>
      </c>
      <c r="AC23" s="43">
        <f t="shared" si="122"/>
        <v>1428339.29</v>
      </c>
      <c r="AD23" s="43">
        <f t="shared" si="122"/>
        <v>1431910.71</v>
      </c>
      <c r="AE23" s="43">
        <f t="shared" si="122"/>
        <v>1448367.5595833333</v>
      </c>
      <c r="AF23" s="43">
        <f t="shared" si="122"/>
        <v>1446284.2262499998</v>
      </c>
      <c r="AG23" s="43">
        <f t="shared" si="122"/>
        <v>1444200.8929166668</v>
      </c>
      <c r="AH23" s="43">
        <f t="shared" si="122"/>
        <v>1442117.5595833333</v>
      </c>
      <c r="AI23" s="43">
        <f t="shared" si="122"/>
        <v>1440034.2262499998</v>
      </c>
      <c r="AJ23" s="43">
        <f t="shared" si="122"/>
        <v>1437950.8929166668</v>
      </c>
      <c r="AK23" s="43">
        <f t="shared" si="122"/>
        <v>1435450.8929166668</v>
      </c>
      <c r="AL23" s="43">
        <f t="shared" si="122"/>
        <v>1432950.8929166668</v>
      </c>
      <c r="AM23" s="43">
        <f t="shared" si="122"/>
        <v>1430450.8929166668</v>
      </c>
      <c r="AN23" s="43">
        <f t="shared" si="122"/>
        <v>1427950.8929166668</v>
      </c>
      <c r="AO23" s="43">
        <f t="shared" si="122"/>
        <v>1425450.8929166668</v>
      </c>
      <c r="AP23" s="43">
        <f t="shared" si="122"/>
        <v>1422950.8929166668</v>
      </c>
      <c r="AQ23" s="43">
        <f t="shared" si="122"/>
        <v>1420450.8929166668</v>
      </c>
      <c r="AR23" s="43">
        <f t="shared" si="122"/>
        <v>1417950.8929166668</v>
      </c>
      <c r="AS23" s="43">
        <f t="shared" si="122"/>
        <v>1415450.8929166668</v>
      </c>
      <c r="AT23" s="43">
        <f t="shared" si="122"/>
        <v>1412950.8929166668</v>
      </c>
      <c r="AU23" s="43">
        <f t="shared" si="122"/>
        <v>1410450.8929166668</v>
      </c>
      <c r="AV23" s="43">
        <f t="shared" si="122"/>
        <v>1407950.8929166668</v>
      </c>
      <c r="AW23" s="43">
        <f t="shared" si="122"/>
        <v>1405450.8929166668</v>
      </c>
      <c r="AX23" s="43">
        <f t="shared" si="122"/>
        <v>1402950.8929166668</v>
      </c>
      <c r="AY23" s="43">
        <f t="shared" si="122"/>
        <v>1400450.8929166668</v>
      </c>
      <c r="AZ23" s="43">
        <f t="shared" si="122"/>
        <v>1397950.8929166668</v>
      </c>
      <c r="BA23" s="43">
        <f t="shared" si="122"/>
        <v>1395450.8929166668</v>
      </c>
      <c r="BB23" s="43">
        <f t="shared" si="122"/>
        <v>1392950.8929166668</v>
      </c>
    </row>
    <row r="24" spans="1:54" outlineLevel="1" x14ac:dyDescent="0.45">
      <c r="B24" s="10" t="s">
        <v>15</v>
      </c>
      <c r="G24" s="8">
        <f t="shared" ref="G24:AA24" si="123">G23/G$8</f>
        <v>0.28601100648937527</v>
      </c>
      <c r="H24" s="8">
        <f t="shared" si="123"/>
        <v>0.29045203571457334</v>
      </c>
      <c r="I24" s="8">
        <f t="shared" si="123"/>
        <v>0.27708627071010161</v>
      </c>
      <c r="J24" s="8">
        <f t="shared" si="123"/>
        <v>0.27732160305884024</v>
      </c>
      <c r="K24" s="8">
        <f t="shared" si="123"/>
        <v>0.27714013998770259</v>
      </c>
      <c r="L24" s="8">
        <f t="shared" si="123"/>
        <v>0.27861675415536502</v>
      </c>
      <c r="M24" s="8">
        <f t="shared" si="123"/>
        <v>0.27998163981890367</v>
      </c>
      <c r="N24" s="8">
        <f t="shared" si="123"/>
        <v>0.3033362660098522</v>
      </c>
      <c r="O24" s="8">
        <f t="shared" si="123"/>
        <v>0.3033362660098522</v>
      </c>
      <c r="P24" s="8">
        <f t="shared" si="123"/>
        <v>0.30078700492610833</v>
      </c>
      <c r="Q24" s="8">
        <f t="shared" si="123"/>
        <v>0.30078700492610833</v>
      </c>
      <c r="R24" s="8">
        <f t="shared" si="123"/>
        <v>0.30090429359605914</v>
      </c>
      <c r="S24" s="8">
        <f t="shared" si="123"/>
        <v>0.29495601773399016</v>
      </c>
      <c r="T24" s="8">
        <f t="shared" si="123"/>
        <v>0.29495601773399016</v>
      </c>
      <c r="U24" s="8">
        <f t="shared" si="123"/>
        <v>0.29050140689655174</v>
      </c>
      <c r="V24" s="8">
        <f t="shared" si="123"/>
        <v>0.28965165320197045</v>
      </c>
      <c r="W24" s="8">
        <f t="shared" si="123"/>
        <v>0.28965165320197045</v>
      </c>
      <c r="X24" s="8">
        <f t="shared" si="123"/>
        <v>0.28191531822660104</v>
      </c>
      <c r="Y24" s="8">
        <f t="shared" si="123"/>
        <v>0.28191531822660104</v>
      </c>
      <c r="Z24" s="8">
        <f t="shared" si="123"/>
        <v>0.28191531822660104</v>
      </c>
      <c r="AA24" s="8">
        <f t="shared" si="123"/>
        <v>0.28144616551724139</v>
      </c>
      <c r="AB24" s="8">
        <f t="shared" ref="AB24:AD24" si="124">AB23/AB$8</f>
        <v>0.28144616551724139</v>
      </c>
      <c r="AC24" s="8">
        <f t="shared" si="124"/>
        <v>0.28144616551724139</v>
      </c>
      <c r="AD24" s="8">
        <f t="shared" si="124"/>
        <v>0.28214989359605913</v>
      </c>
      <c r="AE24" s="8">
        <f t="shared" ref="AE24:BB24" si="125">AE23/AE$8</f>
        <v>0.28539262257799669</v>
      </c>
      <c r="AF24" s="8">
        <f t="shared" si="125"/>
        <v>0.28498211354679798</v>
      </c>
      <c r="AG24" s="8">
        <f t="shared" si="125"/>
        <v>0.28457160451559937</v>
      </c>
      <c r="AH24" s="8">
        <f t="shared" si="125"/>
        <v>0.28416109548440066</v>
      </c>
      <c r="AI24" s="8">
        <f t="shared" si="125"/>
        <v>0.28375058645320195</v>
      </c>
      <c r="AJ24" s="8">
        <f t="shared" si="125"/>
        <v>0.28334007742200329</v>
      </c>
      <c r="AK24" s="8">
        <f t="shared" si="125"/>
        <v>0.28284746658456489</v>
      </c>
      <c r="AL24" s="8">
        <f t="shared" si="125"/>
        <v>0.28235485574712649</v>
      </c>
      <c r="AM24" s="8">
        <f t="shared" si="125"/>
        <v>0.28186224490968803</v>
      </c>
      <c r="AN24" s="8">
        <f t="shared" si="125"/>
        <v>0.28136963407224963</v>
      </c>
      <c r="AO24" s="8">
        <f t="shared" si="125"/>
        <v>0.28087702323481117</v>
      </c>
      <c r="AP24" s="8">
        <f t="shared" si="125"/>
        <v>0.28038441239737277</v>
      </c>
      <c r="AQ24" s="8">
        <f t="shared" si="125"/>
        <v>0.27989180155993437</v>
      </c>
      <c r="AR24" s="8">
        <f t="shared" si="125"/>
        <v>0.27939919072249592</v>
      </c>
      <c r="AS24" s="8">
        <f t="shared" si="125"/>
        <v>0.27890657988505752</v>
      </c>
      <c r="AT24" s="8">
        <f t="shared" si="125"/>
        <v>0.27841396904761906</v>
      </c>
      <c r="AU24" s="8">
        <f t="shared" si="125"/>
        <v>0.27792135821018066</v>
      </c>
      <c r="AV24" s="8">
        <f t="shared" si="125"/>
        <v>0.2774287473727422</v>
      </c>
      <c r="AW24" s="8">
        <f t="shared" si="125"/>
        <v>0.2769361365353038</v>
      </c>
      <c r="AX24" s="8">
        <f t="shared" si="125"/>
        <v>0.2764435256978654</v>
      </c>
      <c r="AY24" s="8">
        <f t="shared" si="125"/>
        <v>0.27595091486042694</v>
      </c>
      <c r="AZ24" s="8">
        <f t="shared" si="125"/>
        <v>0.27545830402298854</v>
      </c>
      <c r="BA24" s="8">
        <f t="shared" si="125"/>
        <v>0.27496569318555009</v>
      </c>
      <c r="BB24" s="8">
        <f t="shared" si="125"/>
        <v>0.27447308234811169</v>
      </c>
    </row>
    <row r="25" spans="1:54" ht="5.0999999999999996" customHeight="1" outlineLevel="1" x14ac:dyDescent="0.4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outlineLevel="1" x14ac:dyDescent="0.45">
      <c r="B26" t="s">
        <v>4</v>
      </c>
      <c r="C26" s="4" t="s">
        <v>98</v>
      </c>
      <c r="D26" s="4" t="s">
        <v>97</v>
      </c>
      <c r="E26" s="4" t="s">
        <v>111</v>
      </c>
      <c r="F26" s="4"/>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outlineLevel="1" x14ac:dyDescent="0.45">
      <c r="B27" s="9" t="s">
        <v>5</v>
      </c>
      <c r="C27" s="119">
        <v>0.15</v>
      </c>
      <c r="D27" s="120">
        <f>1-C27</f>
        <v>0.85</v>
      </c>
      <c r="E27" s="121">
        <v>1</v>
      </c>
      <c r="F27" s="4"/>
      <c r="G27" s="107">
        <v>126666.67</v>
      </c>
      <c r="H27" s="107">
        <v>126666.67</v>
      </c>
      <c r="I27" s="107">
        <v>126666.67</v>
      </c>
      <c r="J27" s="107">
        <v>126666.67</v>
      </c>
      <c r="K27" s="107">
        <v>126666.67</v>
      </c>
      <c r="L27" s="107">
        <v>126666.67</v>
      </c>
      <c r="M27" s="107">
        <v>126666.67</v>
      </c>
      <c r="N27" s="107">
        <v>126666.67</v>
      </c>
      <c r="O27" s="107">
        <v>126666.67</v>
      </c>
      <c r="P27" s="107">
        <v>126666.67</v>
      </c>
      <c r="Q27" s="107">
        <v>126666.67</v>
      </c>
      <c r="R27" s="107">
        <v>126666.67</v>
      </c>
      <c r="S27" s="107">
        <v>126666.67</v>
      </c>
      <c r="T27" s="107">
        <v>126666.67</v>
      </c>
      <c r="U27" s="107">
        <v>126666.67</v>
      </c>
      <c r="V27" s="107">
        <v>126666.67</v>
      </c>
      <c r="W27" s="107">
        <v>126666.67</v>
      </c>
      <c r="X27" s="107">
        <v>126666.67</v>
      </c>
      <c r="Y27" s="107">
        <v>126666.67</v>
      </c>
      <c r="Z27" s="107">
        <v>126666.67</v>
      </c>
      <c r="AA27" s="107">
        <v>126666.67</v>
      </c>
      <c r="AB27" s="107">
        <v>126666.67</v>
      </c>
      <c r="AC27" s="107">
        <v>126666.67</v>
      </c>
      <c r="AD27" s="107">
        <v>126666.67</v>
      </c>
      <c r="AE27" s="1">
        <f t="shared" ref="AE27:AE32" si="126">$C27*(AE$8*AE63)+$D27*S27*(1+CHOOSE($E27,AE$72,AE$73))</f>
        <v>126666.66999999998</v>
      </c>
      <c r="AF27" s="1">
        <f t="shared" ref="AF27:BB27" si="127">$C27*(AF$8*AF63)+$D27*T27*(1+CHOOSE($E27,AF$72,AF$73))</f>
        <v>126666.66999999998</v>
      </c>
      <c r="AG27" s="1">
        <f t="shared" si="127"/>
        <v>126666.66999999998</v>
      </c>
      <c r="AH27" s="1">
        <f t="shared" si="127"/>
        <v>126666.66999999998</v>
      </c>
      <c r="AI27" s="1">
        <f t="shared" si="127"/>
        <v>126666.66999999998</v>
      </c>
      <c r="AJ27" s="1">
        <f t="shared" si="127"/>
        <v>126666.66999999998</v>
      </c>
      <c r="AK27" s="1">
        <f t="shared" si="127"/>
        <v>126666.66999999998</v>
      </c>
      <c r="AL27" s="1">
        <f t="shared" si="127"/>
        <v>126666.66999999998</v>
      </c>
      <c r="AM27" s="1">
        <f t="shared" si="127"/>
        <v>126666.66999999998</v>
      </c>
      <c r="AN27" s="1">
        <f t="shared" si="127"/>
        <v>126666.66999999998</v>
      </c>
      <c r="AO27" s="1">
        <f t="shared" si="127"/>
        <v>126666.66999999998</v>
      </c>
      <c r="AP27" s="1">
        <f t="shared" si="127"/>
        <v>126666.66999999998</v>
      </c>
      <c r="AQ27" s="1">
        <f t="shared" si="127"/>
        <v>126666.66999999998</v>
      </c>
      <c r="AR27" s="1">
        <f t="shared" si="127"/>
        <v>126666.66999999998</v>
      </c>
      <c r="AS27" s="1">
        <f t="shared" si="127"/>
        <v>126666.66999999998</v>
      </c>
      <c r="AT27" s="1">
        <f t="shared" si="127"/>
        <v>126666.66999999998</v>
      </c>
      <c r="AU27" s="1">
        <f t="shared" si="127"/>
        <v>126666.66999999998</v>
      </c>
      <c r="AV27" s="1">
        <f t="shared" si="127"/>
        <v>126666.66999999998</v>
      </c>
      <c r="AW27" s="1">
        <f t="shared" si="127"/>
        <v>126666.66999999998</v>
      </c>
      <c r="AX27" s="1">
        <f t="shared" si="127"/>
        <v>126666.66999999998</v>
      </c>
      <c r="AY27" s="1">
        <f t="shared" si="127"/>
        <v>126666.66999999998</v>
      </c>
      <c r="AZ27" s="1">
        <f t="shared" si="127"/>
        <v>126666.66999999998</v>
      </c>
      <c r="BA27" s="1">
        <f t="shared" si="127"/>
        <v>126666.66999999998</v>
      </c>
      <c r="BB27" s="1">
        <f t="shared" si="127"/>
        <v>126666.66999999998</v>
      </c>
    </row>
    <row r="28" spans="1:54" outlineLevel="1" x14ac:dyDescent="0.45">
      <c r="B28" s="9" t="s">
        <v>68</v>
      </c>
      <c r="C28" s="119">
        <v>1</v>
      </c>
      <c r="D28" s="120">
        <f t="shared" ref="D28:D32" si="128">1-C28</f>
        <v>0</v>
      </c>
      <c r="E28" s="121">
        <v>1</v>
      </c>
      <c r="F28" s="4"/>
      <c r="G28" s="107">
        <v>63333.33</v>
      </c>
      <c r="H28" s="107">
        <v>63333.33</v>
      </c>
      <c r="I28" s="107">
        <v>63333.33</v>
      </c>
      <c r="J28" s="107">
        <v>63333.33</v>
      </c>
      <c r="K28" s="107">
        <v>63333.33</v>
      </c>
      <c r="L28" s="107">
        <v>63333.33</v>
      </c>
      <c r="M28" s="107">
        <v>63333.33</v>
      </c>
      <c r="N28" s="107">
        <v>63333.33</v>
      </c>
      <c r="O28" s="107">
        <v>63333.33</v>
      </c>
      <c r="P28" s="107">
        <v>63333.33</v>
      </c>
      <c r="Q28" s="107">
        <v>63333.33</v>
      </c>
      <c r="R28" s="107">
        <v>63333.33</v>
      </c>
      <c r="S28" s="107">
        <v>63333.33</v>
      </c>
      <c r="T28" s="107">
        <v>63333.33</v>
      </c>
      <c r="U28" s="107">
        <v>63333.33</v>
      </c>
      <c r="V28" s="107">
        <v>63333.33</v>
      </c>
      <c r="W28" s="107">
        <v>63333.33</v>
      </c>
      <c r="X28" s="107">
        <v>63333.33</v>
      </c>
      <c r="Y28" s="107">
        <v>63333.33</v>
      </c>
      <c r="Z28" s="107">
        <v>63333.33</v>
      </c>
      <c r="AA28" s="107">
        <v>63333.33</v>
      </c>
      <c r="AB28" s="107">
        <v>63333.33</v>
      </c>
      <c r="AC28" s="107">
        <v>63333.33</v>
      </c>
      <c r="AD28" s="107">
        <v>63333.33</v>
      </c>
      <c r="AE28" s="1">
        <f t="shared" si="126"/>
        <v>63333.33</v>
      </c>
      <c r="AF28" s="1">
        <f t="shared" ref="AF28:AF32" si="129">$C28*(AF$8*AF64)+$D28*T28*(1+CHOOSE($E28,AF$72,AF$73))</f>
        <v>63333.33</v>
      </c>
      <c r="AG28" s="1">
        <f t="shared" ref="AG28:AG32" si="130">$C28*(AG$8*AG64)+$D28*U28*(1+CHOOSE($E28,AG$72,AG$73))</f>
        <v>63333.33</v>
      </c>
      <c r="AH28" s="1">
        <f t="shared" ref="AH28:AH32" si="131">$C28*(AH$8*AH64)+$D28*V28*(1+CHOOSE($E28,AH$72,AH$73))</f>
        <v>63333.33</v>
      </c>
      <c r="AI28" s="1">
        <f t="shared" ref="AI28:AI32" si="132">$C28*(AI$8*AI64)+$D28*W28*(1+CHOOSE($E28,AI$72,AI$73))</f>
        <v>63333.33</v>
      </c>
      <c r="AJ28" s="1">
        <f t="shared" ref="AJ28:AJ32" si="133">$C28*(AJ$8*AJ64)+$D28*X28*(1+CHOOSE($E28,AJ$72,AJ$73))</f>
        <v>63333.33</v>
      </c>
      <c r="AK28" s="1">
        <f t="shared" ref="AK28:AK32" si="134">$C28*(AK$8*AK64)+$D28*Y28*(1+CHOOSE($E28,AK$72,AK$73))</f>
        <v>63333.33</v>
      </c>
      <c r="AL28" s="1">
        <f t="shared" ref="AL28:AL32" si="135">$C28*(AL$8*AL64)+$D28*Z28*(1+CHOOSE($E28,AL$72,AL$73))</f>
        <v>63333.33</v>
      </c>
      <c r="AM28" s="1">
        <f t="shared" ref="AM28:AM32" si="136">$C28*(AM$8*AM64)+$D28*AA28*(1+CHOOSE($E28,AM$72,AM$73))</f>
        <v>63333.33</v>
      </c>
      <c r="AN28" s="1">
        <f t="shared" ref="AN28:AN32" si="137">$C28*(AN$8*AN64)+$D28*AB28*(1+CHOOSE($E28,AN$72,AN$73))</f>
        <v>63333.33</v>
      </c>
      <c r="AO28" s="1">
        <f t="shared" ref="AO28:AO32" si="138">$C28*(AO$8*AO64)+$D28*AC28*(1+CHOOSE($E28,AO$72,AO$73))</f>
        <v>63333.33</v>
      </c>
      <c r="AP28" s="1">
        <f t="shared" ref="AP28:AP32" si="139">$C28*(AP$8*AP64)+$D28*AD28*(1+CHOOSE($E28,AP$72,AP$73))</f>
        <v>63333.33</v>
      </c>
      <c r="AQ28" s="1">
        <f t="shared" ref="AQ28:AQ32" si="140">$C28*(AQ$8*AQ64)+$D28*AE28*(1+CHOOSE($E28,AQ$72,AQ$73))</f>
        <v>63333.33</v>
      </c>
      <c r="AR28" s="1">
        <f t="shared" ref="AR28:AR32" si="141">$C28*(AR$8*AR64)+$D28*AF28*(1+CHOOSE($E28,AR$72,AR$73))</f>
        <v>63333.33</v>
      </c>
      <c r="AS28" s="1">
        <f t="shared" ref="AS28:AS32" si="142">$C28*(AS$8*AS64)+$D28*AG28*(1+CHOOSE($E28,AS$72,AS$73))</f>
        <v>63333.33</v>
      </c>
      <c r="AT28" s="1">
        <f t="shared" ref="AT28:AT32" si="143">$C28*(AT$8*AT64)+$D28*AH28*(1+CHOOSE($E28,AT$72,AT$73))</f>
        <v>63333.33</v>
      </c>
      <c r="AU28" s="1">
        <f t="shared" ref="AU28:AU32" si="144">$C28*(AU$8*AU64)+$D28*AI28*(1+CHOOSE($E28,AU$72,AU$73))</f>
        <v>63333.33</v>
      </c>
      <c r="AV28" s="1">
        <f t="shared" ref="AV28:AV32" si="145">$C28*(AV$8*AV64)+$D28*AJ28*(1+CHOOSE($E28,AV$72,AV$73))</f>
        <v>63333.33</v>
      </c>
      <c r="AW28" s="1">
        <f t="shared" ref="AW28:AW32" si="146">$C28*(AW$8*AW64)+$D28*AK28*(1+CHOOSE($E28,AW$72,AW$73))</f>
        <v>63333.33</v>
      </c>
      <c r="AX28" s="1">
        <f t="shared" ref="AX28:AX32" si="147">$C28*(AX$8*AX64)+$D28*AL28*(1+CHOOSE($E28,AX$72,AX$73))</f>
        <v>63333.33</v>
      </c>
      <c r="AY28" s="1">
        <f t="shared" ref="AY28:AY32" si="148">$C28*(AY$8*AY64)+$D28*AM28*(1+CHOOSE($E28,AY$72,AY$73))</f>
        <v>63333.33</v>
      </c>
      <c r="AZ28" s="1">
        <f t="shared" ref="AZ28:AZ32" si="149">$C28*(AZ$8*AZ64)+$D28*AN28*(1+CHOOSE($E28,AZ$72,AZ$73))</f>
        <v>63333.33</v>
      </c>
      <c r="BA28" s="1">
        <f t="shared" ref="BA28:BA32" si="150">$C28*(BA$8*BA64)+$D28*AO28*(1+CHOOSE($E28,BA$72,BA$73))</f>
        <v>63333.33</v>
      </c>
      <c r="BB28" s="1">
        <f t="shared" ref="BB28:BB32" si="151">$C28*(BB$8*BB64)+$D28*AP28*(1+CHOOSE($E28,BB$72,BB$73))</f>
        <v>63333.33</v>
      </c>
    </row>
    <row r="29" spans="1:54" outlineLevel="1" x14ac:dyDescent="0.45">
      <c r="B29" s="9" t="s">
        <v>6</v>
      </c>
      <c r="C29" s="119">
        <v>0</v>
      </c>
      <c r="D29" s="120">
        <f t="shared" si="128"/>
        <v>1</v>
      </c>
      <c r="E29" s="121">
        <v>1</v>
      </c>
      <c r="F29" s="4"/>
      <c r="G29" s="107">
        <v>4500</v>
      </c>
      <c r="H29" s="107">
        <v>4500</v>
      </c>
      <c r="I29" s="107">
        <v>4500</v>
      </c>
      <c r="J29" s="107">
        <v>4500</v>
      </c>
      <c r="K29" s="107">
        <v>4500</v>
      </c>
      <c r="L29" s="107">
        <v>4500</v>
      </c>
      <c r="M29" s="107">
        <v>4500</v>
      </c>
      <c r="N29" s="107">
        <v>4500</v>
      </c>
      <c r="O29" s="107">
        <v>4500</v>
      </c>
      <c r="P29" s="107">
        <v>4500</v>
      </c>
      <c r="Q29" s="107">
        <v>4500</v>
      </c>
      <c r="R29" s="107">
        <v>4500</v>
      </c>
      <c r="S29" s="107">
        <v>4500</v>
      </c>
      <c r="T29" s="107">
        <v>4500</v>
      </c>
      <c r="U29" s="107">
        <v>4500</v>
      </c>
      <c r="V29" s="107">
        <v>4500</v>
      </c>
      <c r="W29" s="107">
        <v>4500</v>
      </c>
      <c r="X29" s="107">
        <v>4500</v>
      </c>
      <c r="Y29" s="107">
        <v>4500</v>
      </c>
      <c r="Z29" s="107">
        <v>4500</v>
      </c>
      <c r="AA29" s="107">
        <v>4500</v>
      </c>
      <c r="AB29" s="107">
        <v>4500</v>
      </c>
      <c r="AC29" s="107">
        <v>4500</v>
      </c>
      <c r="AD29" s="107">
        <v>4500</v>
      </c>
      <c r="AE29" s="1">
        <f t="shared" si="126"/>
        <v>4500</v>
      </c>
      <c r="AF29" s="1">
        <f t="shared" si="129"/>
        <v>4500</v>
      </c>
      <c r="AG29" s="1">
        <f t="shared" si="130"/>
        <v>4500</v>
      </c>
      <c r="AH29" s="1">
        <f t="shared" si="131"/>
        <v>4500</v>
      </c>
      <c r="AI29" s="1">
        <f t="shared" si="132"/>
        <v>4500</v>
      </c>
      <c r="AJ29" s="1">
        <f t="shared" si="133"/>
        <v>4500</v>
      </c>
      <c r="AK29" s="1">
        <f t="shared" si="134"/>
        <v>4500</v>
      </c>
      <c r="AL29" s="1">
        <f t="shared" si="135"/>
        <v>4500</v>
      </c>
      <c r="AM29" s="1">
        <f t="shared" si="136"/>
        <v>4500</v>
      </c>
      <c r="AN29" s="1">
        <f t="shared" si="137"/>
        <v>4500</v>
      </c>
      <c r="AO29" s="1">
        <f t="shared" si="138"/>
        <v>4500</v>
      </c>
      <c r="AP29" s="1">
        <f t="shared" si="139"/>
        <v>4500</v>
      </c>
      <c r="AQ29" s="1">
        <f t="shared" si="140"/>
        <v>4500</v>
      </c>
      <c r="AR29" s="1">
        <f t="shared" si="141"/>
        <v>4500</v>
      </c>
      <c r="AS29" s="1">
        <f t="shared" si="142"/>
        <v>4500</v>
      </c>
      <c r="AT29" s="1">
        <f t="shared" si="143"/>
        <v>4500</v>
      </c>
      <c r="AU29" s="1">
        <f t="shared" si="144"/>
        <v>4500</v>
      </c>
      <c r="AV29" s="1">
        <f t="shared" si="145"/>
        <v>4500</v>
      </c>
      <c r="AW29" s="1">
        <f t="shared" si="146"/>
        <v>4500</v>
      </c>
      <c r="AX29" s="1">
        <f t="shared" si="147"/>
        <v>4500</v>
      </c>
      <c r="AY29" s="1">
        <f t="shared" si="148"/>
        <v>4500</v>
      </c>
      <c r="AZ29" s="1">
        <f t="shared" si="149"/>
        <v>4500</v>
      </c>
      <c r="BA29" s="1">
        <f t="shared" si="150"/>
        <v>4500</v>
      </c>
      <c r="BB29" s="1">
        <f t="shared" si="151"/>
        <v>4500</v>
      </c>
    </row>
    <row r="30" spans="1:54" outlineLevel="1" x14ac:dyDescent="0.45">
      <c r="B30" s="9" t="s">
        <v>9</v>
      </c>
      <c r="C30" s="119">
        <v>1</v>
      </c>
      <c r="D30" s="120">
        <f t="shared" si="128"/>
        <v>0</v>
      </c>
      <c r="E30" s="121">
        <v>1</v>
      </c>
      <c r="F30" s="6"/>
      <c r="G30" s="107">
        <v>54227.1</v>
      </c>
      <c r="H30" s="107">
        <v>55893.15</v>
      </c>
      <c r="I30" s="107">
        <v>57589.65</v>
      </c>
      <c r="J30" s="107">
        <v>59316.6</v>
      </c>
      <c r="K30" s="107">
        <v>61069.65</v>
      </c>
      <c r="L30" s="107">
        <v>62850.98</v>
      </c>
      <c r="M30" s="107">
        <v>64656.23</v>
      </c>
      <c r="N30" s="107">
        <v>76125</v>
      </c>
      <c r="O30" s="107">
        <v>76125</v>
      </c>
      <c r="P30" s="107">
        <v>76125</v>
      </c>
      <c r="Q30" s="107">
        <v>76125</v>
      </c>
      <c r="R30" s="107">
        <v>76125</v>
      </c>
      <c r="S30" s="107">
        <v>76125</v>
      </c>
      <c r="T30" s="107">
        <v>76125</v>
      </c>
      <c r="U30" s="107">
        <v>76125</v>
      </c>
      <c r="V30" s="107">
        <v>76125</v>
      </c>
      <c r="W30" s="107">
        <v>76125</v>
      </c>
      <c r="X30" s="107">
        <v>76125</v>
      </c>
      <c r="Y30" s="107">
        <v>76125</v>
      </c>
      <c r="Z30" s="107">
        <v>76125</v>
      </c>
      <c r="AA30" s="107">
        <v>76125</v>
      </c>
      <c r="AB30" s="107">
        <v>76125</v>
      </c>
      <c r="AC30" s="107">
        <v>76125</v>
      </c>
      <c r="AD30" s="107">
        <v>76125</v>
      </c>
      <c r="AE30" s="1">
        <f t="shared" si="126"/>
        <v>76125.000000000029</v>
      </c>
      <c r="AF30" s="1">
        <f t="shared" si="129"/>
        <v>76125.000000000029</v>
      </c>
      <c r="AG30" s="1">
        <f t="shared" si="130"/>
        <v>76125.000000000029</v>
      </c>
      <c r="AH30" s="1">
        <f t="shared" si="131"/>
        <v>76125.000000000029</v>
      </c>
      <c r="AI30" s="1">
        <f t="shared" si="132"/>
        <v>76125.000000000029</v>
      </c>
      <c r="AJ30" s="1">
        <f t="shared" si="133"/>
        <v>76125.000000000029</v>
      </c>
      <c r="AK30" s="1">
        <f t="shared" si="134"/>
        <v>76125.000000000029</v>
      </c>
      <c r="AL30" s="1">
        <f t="shared" si="135"/>
        <v>76125.000000000029</v>
      </c>
      <c r="AM30" s="1">
        <f t="shared" si="136"/>
        <v>76125.000000000029</v>
      </c>
      <c r="AN30" s="1">
        <f t="shared" si="137"/>
        <v>76125.000000000029</v>
      </c>
      <c r="AO30" s="1">
        <f t="shared" si="138"/>
        <v>76125.000000000029</v>
      </c>
      <c r="AP30" s="1">
        <f t="shared" si="139"/>
        <v>76125.000000000029</v>
      </c>
      <c r="AQ30" s="1">
        <f t="shared" si="140"/>
        <v>76125.000000000029</v>
      </c>
      <c r="AR30" s="1">
        <f t="shared" si="141"/>
        <v>76125.000000000029</v>
      </c>
      <c r="AS30" s="1">
        <f t="shared" si="142"/>
        <v>76125.000000000029</v>
      </c>
      <c r="AT30" s="1">
        <f t="shared" si="143"/>
        <v>76125.000000000029</v>
      </c>
      <c r="AU30" s="1">
        <f t="shared" si="144"/>
        <v>76125.000000000029</v>
      </c>
      <c r="AV30" s="1">
        <f t="shared" si="145"/>
        <v>76125.000000000029</v>
      </c>
      <c r="AW30" s="1">
        <f t="shared" si="146"/>
        <v>76125.000000000029</v>
      </c>
      <c r="AX30" s="1">
        <f t="shared" si="147"/>
        <v>76125.000000000029</v>
      </c>
      <c r="AY30" s="1">
        <f t="shared" si="148"/>
        <v>76125.000000000029</v>
      </c>
      <c r="AZ30" s="1">
        <f t="shared" si="149"/>
        <v>76125.000000000029</v>
      </c>
      <c r="BA30" s="1">
        <f t="shared" si="150"/>
        <v>76125.000000000029</v>
      </c>
      <c r="BB30" s="1">
        <f t="shared" si="151"/>
        <v>76125.000000000029</v>
      </c>
    </row>
    <row r="31" spans="1:54" outlineLevel="1" x14ac:dyDescent="0.45">
      <c r="B31" s="9" t="s">
        <v>69</v>
      </c>
      <c r="C31" s="119">
        <v>0.2</v>
      </c>
      <c r="D31" s="120">
        <f t="shared" si="128"/>
        <v>0.8</v>
      </c>
      <c r="E31" s="121">
        <v>1</v>
      </c>
      <c r="F31" s="6"/>
      <c r="G31" s="107">
        <v>144605.6</v>
      </c>
      <c r="H31" s="107">
        <v>149048.4</v>
      </c>
      <c r="I31" s="107">
        <v>153572.4</v>
      </c>
      <c r="J31" s="107">
        <v>158177.60000000001</v>
      </c>
      <c r="K31" s="107">
        <v>162852.4</v>
      </c>
      <c r="L31" s="107">
        <v>167602.6</v>
      </c>
      <c r="M31" s="107">
        <v>172416.6</v>
      </c>
      <c r="N31" s="107">
        <v>203000</v>
      </c>
      <c r="O31" s="107">
        <v>203000</v>
      </c>
      <c r="P31" s="107">
        <v>203000</v>
      </c>
      <c r="Q31" s="107">
        <v>203000</v>
      </c>
      <c r="R31" s="107">
        <v>203000</v>
      </c>
      <c r="S31" s="107">
        <v>203000</v>
      </c>
      <c r="T31" s="107">
        <v>203000</v>
      </c>
      <c r="U31" s="107">
        <v>203000</v>
      </c>
      <c r="V31" s="107">
        <v>203000</v>
      </c>
      <c r="W31" s="107">
        <v>203000</v>
      </c>
      <c r="X31" s="107">
        <v>203000</v>
      </c>
      <c r="Y31" s="107">
        <v>203000</v>
      </c>
      <c r="Z31" s="107">
        <v>203000</v>
      </c>
      <c r="AA31" s="107">
        <v>203000</v>
      </c>
      <c r="AB31" s="107">
        <v>203000</v>
      </c>
      <c r="AC31" s="107">
        <v>203000</v>
      </c>
      <c r="AD31" s="107">
        <v>203000</v>
      </c>
      <c r="AE31" s="1">
        <f t="shared" si="126"/>
        <v>203000</v>
      </c>
      <c r="AF31" s="1">
        <f t="shared" si="129"/>
        <v>203000</v>
      </c>
      <c r="AG31" s="1">
        <f t="shared" si="130"/>
        <v>203000</v>
      </c>
      <c r="AH31" s="1">
        <f t="shared" si="131"/>
        <v>203000</v>
      </c>
      <c r="AI31" s="1">
        <f t="shared" si="132"/>
        <v>203000</v>
      </c>
      <c r="AJ31" s="1">
        <f t="shared" si="133"/>
        <v>203000</v>
      </c>
      <c r="AK31" s="1">
        <f t="shared" si="134"/>
        <v>203000</v>
      </c>
      <c r="AL31" s="1">
        <f t="shared" si="135"/>
        <v>203000</v>
      </c>
      <c r="AM31" s="1">
        <f t="shared" si="136"/>
        <v>203000</v>
      </c>
      <c r="AN31" s="1">
        <f t="shared" si="137"/>
        <v>203000</v>
      </c>
      <c r="AO31" s="1">
        <f t="shared" si="138"/>
        <v>203000</v>
      </c>
      <c r="AP31" s="1">
        <f t="shared" si="139"/>
        <v>203000</v>
      </c>
      <c r="AQ31" s="1">
        <f t="shared" si="140"/>
        <v>203000</v>
      </c>
      <c r="AR31" s="1">
        <f t="shared" si="141"/>
        <v>203000</v>
      </c>
      <c r="AS31" s="1">
        <f t="shared" si="142"/>
        <v>203000</v>
      </c>
      <c r="AT31" s="1">
        <f t="shared" si="143"/>
        <v>203000</v>
      </c>
      <c r="AU31" s="1">
        <f t="shared" si="144"/>
        <v>203000</v>
      </c>
      <c r="AV31" s="1">
        <f t="shared" si="145"/>
        <v>203000</v>
      </c>
      <c r="AW31" s="1">
        <f t="shared" si="146"/>
        <v>203000</v>
      </c>
      <c r="AX31" s="1">
        <f t="shared" si="147"/>
        <v>203000</v>
      </c>
      <c r="AY31" s="1">
        <f t="shared" si="148"/>
        <v>203000</v>
      </c>
      <c r="AZ31" s="1">
        <f t="shared" si="149"/>
        <v>203000</v>
      </c>
      <c r="BA31" s="1">
        <f t="shared" si="150"/>
        <v>203000</v>
      </c>
      <c r="BB31" s="1">
        <f t="shared" si="151"/>
        <v>203000</v>
      </c>
    </row>
    <row r="32" spans="1:54" outlineLevel="1" x14ac:dyDescent="0.45">
      <c r="B32" s="9" t="s">
        <v>10</v>
      </c>
      <c r="C32" s="119">
        <v>0</v>
      </c>
      <c r="D32" s="120">
        <f t="shared" si="128"/>
        <v>1</v>
      </c>
      <c r="E32" s="121">
        <v>1</v>
      </c>
      <c r="F32" s="4"/>
      <c r="G32" s="107">
        <v>90378.5</v>
      </c>
      <c r="H32" s="107">
        <v>93155.25</v>
      </c>
      <c r="I32" s="107">
        <v>95982.75</v>
      </c>
      <c r="J32" s="107">
        <v>98861</v>
      </c>
      <c r="K32" s="107">
        <v>101782.75</v>
      </c>
      <c r="L32" s="107">
        <v>104751.63</v>
      </c>
      <c r="M32" s="107">
        <v>107760.38</v>
      </c>
      <c r="N32" s="107">
        <v>126875</v>
      </c>
      <c r="O32" s="107">
        <v>126875</v>
      </c>
      <c r="P32" s="107">
        <v>126875</v>
      </c>
      <c r="Q32" s="107">
        <v>126875</v>
      </c>
      <c r="R32" s="107">
        <v>126875</v>
      </c>
      <c r="S32" s="107">
        <v>126875</v>
      </c>
      <c r="T32" s="107">
        <v>126875</v>
      </c>
      <c r="U32" s="107">
        <v>126875</v>
      </c>
      <c r="V32" s="107">
        <v>126875</v>
      </c>
      <c r="W32" s="107">
        <v>126875</v>
      </c>
      <c r="X32" s="107">
        <v>126875</v>
      </c>
      <c r="Y32" s="107">
        <v>126875</v>
      </c>
      <c r="Z32" s="107">
        <v>126875</v>
      </c>
      <c r="AA32" s="107">
        <v>126875</v>
      </c>
      <c r="AB32" s="107">
        <v>126875</v>
      </c>
      <c r="AC32" s="107">
        <v>126875</v>
      </c>
      <c r="AD32" s="107">
        <v>126875</v>
      </c>
      <c r="AE32" s="1">
        <f t="shared" si="126"/>
        <v>126875</v>
      </c>
      <c r="AF32" s="1">
        <f t="shared" si="129"/>
        <v>126875</v>
      </c>
      <c r="AG32" s="1">
        <f t="shared" si="130"/>
        <v>126875</v>
      </c>
      <c r="AH32" s="1">
        <f t="shared" si="131"/>
        <v>126875</v>
      </c>
      <c r="AI32" s="1">
        <f t="shared" si="132"/>
        <v>126875</v>
      </c>
      <c r="AJ32" s="1">
        <f t="shared" si="133"/>
        <v>126875</v>
      </c>
      <c r="AK32" s="1">
        <f t="shared" si="134"/>
        <v>126875</v>
      </c>
      <c r="AL32" s="1">
        <f t="shared" si="135"/>
        <v>126875</v>
      </c>
      <c r="AM32" s="1">
        <f t="shared" si="136"/>
        <v>126875</v>
      </c>
      <c r="AN32" s="1">
        <f t="shared" si="137"/>
        <v>126875</v>
      </c>
      <c r="AO32" s="1">
        <f t="shared" si="138"/>
        <v>126875</v>
      </c>
      <c r="AP32" s="1">
        <f t="shared" si="139"/>
        <v>126875</v>
      </c>
      <c r="AQ32" s="1">
        <f t="shared" si="140"/>
        <v>126875</v>
      </c>
      <c r="AR32" s="1">
        <f t="shared" si="141"/>
        <v>126875</v>
      </c>
      <c r="AS32" s="1">
        <f t="shared" si="142"/>
        <v>126875</v>
      </c>
      <c r="AT32" s="1">
        <f t="shared" si="143"/>
        <v>126875</v>
      </c>
      <c r="AU32" s="1">
        <f t="shared" si="144"/>
        <v>126875</v>
      </c>
      <c r="AV32" s="1">
        <f t="shared" si="145"/>
        <v>126875</v>
      </c>
      <c r="AW32" s="1">
        <f t="shared" si="146"/>
        <v>126875</v>
      </c>
      <c r="AX32" s="1">
        <f t="shared" si="147"/>
        <v>126875</v>
      </c>
      <c r="AY32" s="1">
        <f t="shared" si="148"/>
        <v>126875</v>
      </c>
      <c r="AZ32" s="1">
        <f t="shared" si="149"/>
        <v>126875</v>
      </c>
      <c r="BA32" s="1">
        <f t="shared" si="150"/>
        <v>126875</v>
      </c>
      <c r="BB32" s="1">
        <f t="shared" si="151"/>
        <v>126875</v>
      </c>
    </row>
    <row r="33" spans="1:54" s="19" customFormat="1" outlineLevel="1" x14ac:dyDescent="0.45">
      <c r="A33" s="52"/>
      <c r="B33" s="56" t="s">
        <v>19</v>
      </c>
      <c r="C33" s="57"/>
      <c r="D33" s="57"/>
      <c r="E33" s="57"/>
      <c r="F33" s="57"/>
      <c r="G33" s="62">
        <f t="shared" ref="G33:AA33" si="152">SUM(G27:G32)</f>
        <v>483711.2</v>
      </c>
      <c r="H33" s="62">
        <f t="shared" si="152"/>
        <v>492596.8</v>
      </c>
      <c r="I33" s="62">
        <f t="shared" si="152"/>
        <v>501644.79999999999</v>
      </c>
      <c r="J33" s="62">
        <f t="shared" si="152"/>
        <v>510855.2</v>
      </c>
      <c r="K33" s="62">
        <f t="shared" si="152"/>
        <v>520204.79999999999</v>
      </c>
      <c r="L33" s="62">
        <f t="shared" si="152"/>
        <v>529705.21</v>
      </c>
      <c r="M33" s="62">
        <f t="shared" si="152"/>
        <v>539333.21</v>
      </c>
      <c r="N33" s="62">
        <f t="shared" si="152"/>
        <v>600500</v>
      </c>
      <c r="O33" s="62">
        <f t="shared" si="152"/>
        <v>600500</v>
      </c>
      <c r="P33" s="62">
        <f t="shared" si="152"/>
        <v>600500</v>
      </c>
      <c r="Q33" s="62">
        <f t="shared" si="152"/>
        <v>600500</v>
      </c>
      <c r="R33" s="62">
        <f t="shared" si="152"/>
        <v>600500</v>
      </c>
      <c r="S33" s="62">
        <f t="shared" si="152"/>
        <v>600500</v>
      </c>
      <c r="T33" s="62">
        <f t="shared" si="152"/>
        <v>600500</v>
      </c>
      <c r="U33" s="62">
        <f t="shared" si="152"/>
        <v>600500</v>
      </c>
      <c r="V33" s="62">
        <f t="shared" si="152"/>
        <v>600500</v>
      </c>
      <c r="W33" s="62">
        <f t="shared" si="152"/>
        <v>600500</v>
      </c>
      <c r="X33" s="62">
        <f t="shared" si="152"/>
        <v>600500</v>
      </c>
      <c r="Y33" s="62">
        <f t="shared" si="152"/>
        <v>600500</v>
      </c>
      <c r="Z33" s="62">
        <f t="shared" si="152"/>
        <v>600500</v>
      </c>
      <c r="AA33" s="62">
        <f t="shared" si="152"/>
        <v>600500</v>
      </c>
      <c r="AB33" s="62">
        <f t="shared" ref="AB33:AE33" si="153">SUM(AB27:AB32)</f>
        <v>600500</v>
      </c>
      <c r="AC33" s="62">
        <f t="shared" si="153"/>
        <v>600500</v>
      </c>
      <c r="AD33" s="62">
        <f t="shared" si="153"/>
        <v>600500</v>
      </c>
      <c r="AE33" s="62">
        <f t="shared" si="153"/>
        <v>600500</v>
      </c>
      <c r="AF33" s="62">
        <f t="shared" ref="AF33:BB33" si="154">SUM(AF27:AF32)</f>
        <v>600500</v>
      </c>
      <c r="AG33" s="62">
        <f t="shared" si="154"/>
        <v>600500</v>
      </c>
      <c r="AH33" s="62">
        <f t="shared" si="154"/>
        <v>600500</v>
      </c>
      <c r="AI33" s="62">
        <f t="shared" si="154"/>
        <v>600500</v>
      </c>
      <c r="AJ33" s="62">
        <f t="shared" si="154"/>
        <v>600500</v>
      </c>
      <c r="AK33" s="62">
        <f t="shared" si="154"/>
        <v>600500</v>
      </c>
      <c r="AL33" s="62">
        <f t="shared" si="154"/>
        <v>600500</v>
      </c>
      <c r="AM33" s="62">
        <f t="shared" si="154"/>
        <v>600500</v>
      </c>
      <c r="AN33" s="62">
        <f t="shared" si="154"/>
        <v>600500</v>
      </c>
      <c r="AO33" s="62">
        <f t="shared" si="154"/>
        <v>600500</v>
      </c>
      <c r="AP33" s="62">
        <f t="shared" si="154"/>
        <v>600500</v>
      </c>
      <c r="AQ33" s="62">
        <f t="shared" si="154"/>
        <v>600500</v>
      </c>
      <c r="AR33" s="62">
        <f t="shared" si="154"/>
        <v>600500</v>
      </c>
      <c r="AS33" s="62">
        <f t="shared" si="154"/>
        <v>600500</v>
      </c>
      <c r="AT33" s="62">
        <f t="shared" si="154"/>
        <v>600500</v>
      </c>
      <c r="AU33" s="62">
        <f t="shared" si="154"/>
        <v>600500</v>
      </c>
      <c r="AV33" s="62">
        <f t="shared" si="154"/>
        <v>600500</v>
      </c>
      <c r="AW33" s="62">
        <f t="shared" si="154"/>
        <v>600500</v>
      </c>
      <c r="AX33" s="62">
        <f t="shared" si="154"/>
        <v>600500</v>
      </c>
      <c r="AY33" s="62">
        <f t="shared" si="154"/>
        <v>600500</v>
      </c>
      <c r="AZ33" s="62">
        <f t="shared" si="154"/>
        <v>600500</v>
      </c>
      <c r="BA33" s="62">
        <f t="shared" si="154"/>
        <v>600500</v>
      </c>
      <c r="BB33" s="62">
        <f t="shared" si="154"/>
        <v>600500</v>
      </c>
    </row>
    <row r="34" spans="1:54" ht="5.0999999999999996" customHeight="1" outlineLevel="1" x14ac:dyDescent="0.45">
      <c r="B34" s="11"/>
      <c r="C34" s="6"/>
      <c r="D34" s="6"/>
      <c r="E34" s="6"/>
      <c r="F34" s="6"/>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outlineLevel="1" x14ac:dyDescent="0.45">
      <c r="B35" t="s">
        <v>18</v>
      </c>
      <c r="C35" s="6"/>
      <c r="D35" s="6"/>
      <c r="E35" s="6"/>
      <c r="F35" s="6"/>
      <c r="G35" s="12">
        <f t="shared" ref="G35:AA35" si="155">G23-G33</f>
        <v>550258.63000000012</v>
      </c>
      <c r="H35" s="12">
        <f t="shared" si="155"/>
        <v>589688.48000000021</v>
      </c>
      <c r="I35" s="12">
        <f t="shared" si="155"/>
        <v>562175.29000000027</v>
      </c>
      <c r="J35" s="12">
        <f t="shared" si="155"/>
        <v>585796.44000000018</v>
      </c>
      <c r="K35" s="12">
        <f t="shared" si="155"/>
        <v>608118.62333333329</v>
      </c>
      <c r="L35" s="12">
        <f t="shared" si="155"/>
        <v>637717.09999999963</v>
      </c>
      <c r="M35" s="12">
        <f t="shared" si="155"/>
        <v>667503.84999999963</v>
      </c>
      <c r="N35" s="12">
        <f t="shared" si="155"/>
        <v>938931.54999999981</v>
      </c>
      <c r="O35" s="12">
        <f t="shared" si="155"/>
        <v>938931.54999999981</v>
      </c>
      <c r="P35" s="12">
        <f t="shared" si="155"/>
        <v>925994.04999999981</v>
      </c>
      <c r="Q35" s="12">
        <f t="shared" si="155"/>
        <v>925994.04999999981</v>
      </c>
      <c r="R35" s="12">
        <f t="shared" si="155"/>
        <v>926589.29</v>
      </c>
      <c r="S35" s="12">
        <f t="shared" si="155"/>
        <v>896401.79</v>
      </c>
      <c r="T35" s="12">
        <f t="shared" si="155"/>
        <v>896401.79</v>
      </c>
      <c r="U35" s="12">
        <f t="shared" si="155"/>
        <v>873794.64000000013</v>
      </c>
      <c r="V35" s="12">
        <f t="shared" si="155"/>
        <v>869482.14000000013</v>
      </c>
      <c r="W35" s="12">
        <f t="shared" si="155"/>
        <v>869482.14000000013</v>
      </c>
      <c r="X35" s="12">
        <f t="shared" si="155"/>
        <v>830220.24000000022</v>
      </c>
      <c r="Y35" s="12">
        <f t="shared" si="155"/>
        <v>830220.24000000022</v>
      </c>
      <c r="Z35" s="12">
        <f t="shared" si="155"/>
        <v>830220.24000000022</v>
      </c>
      <c r="AA35" s="12">
        <f t="shared" si="155"/>
        <v>827839.29</v>
      </c>
      <c r="AB35" s="12">
        <f t="shared" ref="AB35:AE35" si="156">AB23-AB33</f>
        <v>827839.29</v>
      </c>
      <c r="AC35" s="12">
        <f t="shared" si="156"/>
        <v>827839.29</v>
      </c>
      <c r="AD35" s="12">
        <f t="shared" si="156"/>
        <v>831410.71</v>
      </c>
      <c r="AE35" s="12">
        <f t="shared" si="156"/>
        <v>847867.55958333332</v>
      </c>
      <c r="AF35" s="12">
        <f t="shared" ref="AF35:BB35" si="157">AF23-AF33</f>
        <v>845784.22624999983</v>
      </c>
      <c r="AG35" s="12">
        <f t="shared" si="157"/>
        <v>843700.89291666681</v>
      </c>
      <c r="AH35" s="12">
        <f t="shared" si="157"/>
        <v>841617.55958333332</v>
      </c>
      <c r="AI35" s="12">
        <f t="shared" si="157"/>
        <v>839534.22624999983</v>
      </c>
      <c r="AJ35" s="12">
        <f t="shared" si="157"/>
        <v>837450.89291666681</v>
      </c>
      <c r="AK35" s="12">
        <f t="shared" si="157"/>
        <v>834950.89291666681</v>
      </c>
      <c r="AL35" s="12">
        <f t="shared" si="157"/>
        <v>832450.89291666681</v>
      </c>
      <c r="AM35" s="12">
        <f t="shared" si="157"/>
        <v>829950.89291666681</v>
      </c>
      <c r="AN35" s="12">
        <f t="shared" si="157"/>
        <v>827450.89291666681</v>
      </c>
      <c r="AO35" s="12">
        <f t="shared" si="157"/>
        <v>824950.89291666681</v>
      </c>
      <c r="AP35" s="12">
        <f t="shared" si="157"/>
        <v>822450.89291666681</v>
      </c>
      <c r="AQ35" s="12">
        <f t="shared" si="157"/>
        <v>819950.89291666681</v>
      </c>
      <c r="AR35" s="12">
        <f t="shared" si="157"/>
        <v>817450.89291666681</v>
      </c>
      <c r="AS35" s="12">
        <f t="shared" si="157"/>
        <v>814950.89291666681</v>
      </c>
      <c r="AT35" s="12">
        <f t="shared" si="157"/>
        <v>812450.89291666681</v>
      </c>
      <c r="AU35" s="12">
        <f t="shared" si="157"/>
        <v>809950.89291666681</v>
      </c>
      <c r="AV35" s="12">
        <f t="shared" si="157"/>
        <v>807450.89291666681</v>
      </c>
      <c r="AW35" s="12">
        <f t="shared" si="157"/>
        <v>804950.89291666681</v>
      </c>
      <c r="AX35" s="12">
        <f t="shared" si="157"/>
        <v>802450.89291666681</v>
      </c>
      <c r="AY35" s="12">
        <f t="shared" si="157"/>
        <v>799950.89291666681</v>
      </c>
      <c r="AZ35" s="12">
        <f t="shared" si="157"/>
        <v>797450.89291666681</v>
      </c>
      <c r="BA35" s="12">
        <f t="shared" si="157"/>
        <v>794950.89291666681</v>
      </c>
      <c r="BB35" s="12">
        <f t="shared" si="157"/>
        <v>792450.89291666681</v>
      </c>
    </row>
    <row r="36" spans="1:54" outlineLevel="1" x14ac:dyDescent="0.45">
      <c r="B36" s="10" t="s">
        <v>15</v>
      </c>
      <c r="G36" s="8">
        <f t="shared" ref="G36:AA36" si="158">G35/G$8</f>
        <v>0.15220949396150638</v>
      </c>
      <c r="H36" s="8">
        <f t="shared" si="158"/>
        <v>0.15825422614399087</v>
      </c>
      <c r="I36" s="8">
        <f t="shared" si="158"/>
        <v>0.14642612604869112</v>
      </c>
      <c r="J36" s="8">
        <f t="shared" si="158"/>
        <v>0.14813638340700583</v>
      </c>
      <c r="K36" s="8">
        <f t="shared" si="158"/>
        <v>0.14936681886992964</v>
      </c>
      <c r="L36" s="8">
        <f t="shared" si="158"/>
        <v>0.15219742414497142</v>
      </c>
      <c r="M36" s="8">
        <f t="shared" si="158"/>
        <v>0.15485837210570202</v>
      </c>
      <c r="N36" s="8">
        <f t="shared" si="158"/>
        <v>0.18501114285714282</v>
      </c>
      <c r="O36" s="8">
        <f t="shared" si="158"/>
        <v>0.18501114285714282</v>
      </c>
      <c r="P36" s="8">
        <f t="shared" si="158"/>
        <v>0.18246188177339898</v>
      </c>
      <c r="Q36" s="8">
        <f t="shared" si="158"/>
        <v>0.18246188177339898</v>
      </c>
      <c r="R36" s="8">
        <f t="shared" si="158"/>
        <v>0.18257917044334976</v>
      </c>
      <c r="S36" s="8">
        <f t="shared" si="158"/>
        <v>0.17663089458128078</v>
      </c>
      <c r="T36" s="8">
        <f t="shared" si="158"/>
        <v>0.17663089458128078</v>
      </c>
      <c r="U36" s="8">
        <f t="shared" si="158"/>
        <v>0.17217628374384239</v>
      </c>
      <c r="V36" s="8">
        <f t="shared" si="158"/>
        <v>0.1713265300492611</v>
      </c>
      <c r="W36" s="8">
        <f t="shared" si="158"/>
        <v>0.1713265300492611</v>
      </c>
      <c r="X36" s="8">
        <f t="shared" si="158"/>
        <v>0.16359019507389166</v>
      </c>
      <c r="Y36" s="8">
        <f t="shared" si="158"/>
        <v>0.16359019507389166</v>
      </c>
      <c r="Z36" s="8">
        <f t="shared" si="158"/>
        <v>0.16359019507389166</v>
      </c>
      <c r="AA36" s="8">
        <f t="shared" si="158"/>
        <v>0.16312104236453204</v>
      </c>
      <c r="AB36" s="8">
        <f t="shared" ref="AB36:AE36" si="159">AB35/AB$8</f>
        <v>0.16312104236453204</v>
      </c>
      <c r="AC36" s="8">
        <f t="shared" si="159"/>
        <v>0.16312104236453204</v>
      </c>
      <c r="AD36" s="8">
        <f t="shared" si="159"/>
        <v>0.16382477044334975</v>
      </c>
      <c r="AE36" s="8">
        <f t="shared" si="159"/>
        <v>0.16706749942528734</v>
      </c>
      <c r="AF36" s="8">
        <f t="shared" ref="AF36:BB36" si="160">AF35/AF$8</f>
        <v>0.16665699039408863</v>
      </c>
      <c r="AG36" s="8">
        <f t="shared" si="160"/>
        <v>0.16624648136289003</v>
      </c>
      <c r="AH36" s="8">
        <f t="shared" si="160"/>
        <v>0.16583597233169128</v>
      </c>
      <c r="AI36" s="8">
        <f t="shared" si="160"/>
        <v>0.16542546330049257</v>
      </c>
      <c r="AJ36" s="8">
        <f t="shared" si="160"/>
        <v>0.16501495426929394</v>
      </c>
      <c r="AK36" s="8">
        <f t="shared" si="160"/>
        <v>0.16452234343185554</v>
      </c>
      <c r="AL36" s="8">
        <f t="shared" si="160"/>
        <v>0.16402973259441711</v>
      </c>
      <c r="AM36" s="8">
        <f t="shared" si="160"/>
        <v>0.16353712175697868</v>
      </c>
      <c r="AN36" s="8">
        <f t="shared" si="160"/>
        <v>0.16304451091954025</v>
      </c>
      <c r="AO36" s="8">
        <f t="shared" si="160"/>
        <v>0.16255190008210182</v>
      </c>
      <c r="AP36" s="8">
        <f t="shared" si="160"/>
        <v>0.16205928924466342</v>
      </c>
      <c r="AQ36" s="8">
        <f t="shared" si="160"/>
        <v>0.161566678407225</v>
      </c>
      <c r="AR36" s="8">
        <f t="shared" si="160"/>
        <v>0.16107406756978657</v>
      </c>
      <c r="AS36" s="8">
        <f t="shared" si="160"/>
        <v>0.16058145673234814</v>
      </c>
      <c r="AT36" s="8">
        <f t="shared" si="160"/>
        <v>0.16008884589490971</v>
      </c>
      <c r="AU36" s="8">
        <f t="shared" si="160"/>
        <v>0.15959623505747128</v>
      </c>
      <c r="AV36" s="8">
        <f t="shared" si="160"/>
        <v>0.15910362422003288</v>
      </c>
      <c r="AW36" s="8">
        <f t="shared" si="160"/>
        <v>0.15861101338259445</v>
      </c>
      <c r="AX36" s="8">
        <f t="shared" si="160"/>
        <v>0.15811840254515602</v>
      </c>
      <c r="AY36" s="8">
        <f t="shared" si="160"/>
        <v>0.15762579170771759</v>
      </c>
      <c r="AZ36" s="8">
        <f t="shared" si="160"/>
        <v>0.15713318087027917</v>
      </c>
      <c r="BA36" s="8">
        <f t="shared" si="160"/>
        <v>0.15664057003284074</v>
      </c>
      <c r="BB36" s="8">
        <f t="shared" si="160"/>
        <v>0.15614795919540234</v>
      </c>
    </row>
    <row r="37" spans="1:54" ht="5.0999999999999996" customHeight="1" outlineLevel="1" x14ac:dyDescent="0.45">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row>
    <row r="38" spans="1:54" outlineLevel="1" x14ac:dyDescent="0.45">
      <c r="B38" t="s">
        <v>11</v>
      </c>
      <c r="D38" s="4" t="s">
        <v>125</v>
      </c>
      <c r="E38" s="121" t="s">
        <v>126</v>
      </c>
      <c r="G38" s="107">
        <v>0</v>
      </c>
      <c r="H38" s="107">
        <v>0</v>
      </c>
      <c r="I38" s="107">
        <v>0</v>
      </c>
      <c r="J38" s="107">
        <v>0</v>
      </c>
      <c r="K38" s="107">
        <v>0</v>
      </c>
      <c r="L38" s="107">
        <v>0</v>
      </c>
      <c r="M38" s="107">
        <v>0</v>
      </c>
      <c r="N38" s="107">
        <v>0</v>
      </c>
      <c r="O38" s="107">
        <v>0</v>
      </c>
      <c r="P38" s="107">
        <v>0</v>
      </c>
      <c r="Q38" s="107">
        <v>0</v>
      </c>
      <c r="R38" s="107">
        <v>0</v>
      </c>
      <c r="S38" s="107">
        <v>0</v>
      </c>
      <c r="T38" s="107">
        <v>0</v>
      </c>
      <c r="U38" s="107">
        <v>0</v>
      </c>
      <c r="V38" s="107">
        <v>0</v>
      </c>
      <c r="W38" s="107">
        <v>0</v>
      </c>
      <c r="X38" s="107">
        <v>0</v>
      </c>
      <c r="Y38" s="107">
        <v>0</v>
      </c>
      <c r="Z38" s="107">
        <v>0</v>
      </c>
      <c r="AA38" s="107">
        <v>0</v>
      </c>
      <c r="AB38" s="107">
        <v>0</v>
      </c>
      <c r="AC38" s="107">
        <v>0</v>
      </c>
      <c r="AD38" s="107">
        <v>0</v>
      </c>
      <c r="AE38" s="12">
        <f ca="1">IF($E$38="ON",0,AE197)</f>
        <v>12500</v>
      </c>
      <c r="AF38" s="12">
        <f ca="1">IF($E$38="ON",0,AF197)</f>
        <v>12500</v>
      </c>
      <c r="AG38" s="12">
        <f ca="1">IF($E$38="ON",0,AG197)</f>
        <v>12500</v>
      </c>
      <c r="AH38" s="12">
        <f ca="1">IF($E$38="ON",0,AH197)</f>
        <v>12083.333333333334</v>
      </c>
      <c r="AI38" s="12">
        <f ca="1">IF($E$38="ON",0,AI197)</f>
        <v>12083.333333333334</v>
      </c>
      <c r="AJ38" s="12">
        <f ca="1">IF($E$38="ON",0,AJ197)</f>
        <v>12083.333333333334</v>
      </c>
      <c r="AK38" s="12">
        <f ca="1">IF($E$38="ON",0,AK197)</f>
        <v>11666.666666666666</v>
      </c>
      <c r="AL38" s="12">
        <f ca="1">IF($E$38="ON",0,AL197)</f>
        <v>11666.666666666666</v>
      </c>
      <c r="AM38" s="12">
        <f ca="1">IF($E$38="ON",0,AM197)</f>
        <v>11666.666666666666</v>
      </c>
      <c r="AN38" s="12">
        <f ca="1">IF($E$38="ON",0,AN197)</f>
        <v>11250</v>
      </c>
      <c r="AO38" s="12">
        <f ca="1">IF($E$38="ON",0,AO197)</f>
        <v>11250</v>
      </c>
      <c r="AP38" s="12">
        <f ca="1">IF($E$38="ON",0,AP197)</f>
        <v>11250</v>
      </c>
      <c r="AQ38" s="12">
        <f ca="1">IF($E$38="ON",0,AQ197)</f>
        <v>10833.333333333334</v>
      </c>
      <c r="AR38" s="12">
        <f ca="1">IF($E$38="ON",0,AR197)</f>
        <v>10833.333333333334</v>
      </c>
      <c r="AS38" s="12">
        <f ca="1">IF($E$38="ON",0,AS197)</f>
        <v>10833.333333333334</v>
      </c>
      <c r="AT38" s="12">
        <f ca="1">IF($E$38="ON",0,AT197)</f>
        <v>10416.666666666666</v>
      </c>
      <c r="AU38" s="12">
        <f ca="1">IF($E$38="ON",0,AU197)</f>
        <v>10416.666666666666</v>
      </c>
      <c r="AV38" s="12">
        <f ca="1">IF($E$38="ON",0,AV197)</f>
        <v>10416.666666666666</v>
      </c>
      <c r="AW38" s="12">
        <f ca="1">IF($E$38="ON",0,AW197)</f>
        <v>10000</v>
      </c>
      <c r="AX38" s="12">
        <f ca="1">IF($E$38="ON",0,AX197)</f>
        <v>10000</v>
      </c>
      <c r="AY38" s="12">
        <f ca="1">IF($E$38="ON",0,AY197)</f>
        <v>10000</v>
      </c>
      <c r="AZ38" s="12">
        <f ca="1">IF($E$38="ON",0,AZ197)</f>
        <v>9583.3333333333339</v>
      </c>
      <c r="BA38" s="12">
        <f ca="1">IF($E$38="ON",0,BA197)</f>
        <v>9583.3333333333339</v>
      </c>
      <c r="BB38" s="12">
        <f ca="1">IF($E$38="ON",0,BB197)</f>
        <v>9583.3333333333339</v>
      </c>
    </row>
    <row r="39" spans="1:54" ht="5.0999999999999996" customHeight="1" outlineLevel="1" x14ac:dyDescent="0.45">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outlineLevel="1" x14ac:dyDescent="0.45">
      <c r="B40" t="s">
        <v>12</v>
      </c>
      <c r="G40" s="1">
        <f t="shared" ref="G40:AA40" si="161">G35-G38</f>
        <v>550258.63000000012</v>
      </c>
      <c r="H40" s="1">
        <f t="shared" si="161"/>
        <v>589688.48000000021</v>
      </c>
      <c r="I40" s="1">
        <f t="shared" si="161"/>
        <v>562175.29000000027</v>
      </c>
      <c r="J40" s="1">
        <f t="shared" si="161"/>
        <v>585796.44000000018</v>
      </c>
      <c r="K40" s="1">
        <f t="shared" si="161"/>
        <v>608118.62333333329</v>
      </c>
      <c r="L40" s="1">
        <f t="shared" si="161"/>
        <v>637717.09999999963</v>
      </c>
      <c r="M40" s="1">
        <f t="shared" si="161"/>
        <v>667503.84999999963</v>
      </c>
      <c r="N40" s="1">
        <f t="shared" si="161"/>
        <v>938931.54999999981</v>
      </c>
      <c r="O40" s="1">
        <f t="shared" si="161"/>
        <v>938931.54999999981</v>
      </c>
      <c r="P40" s="1">
        <f t="shared" si="161"/>
        <v>925994.04999999981</v>
      </c>
      <c r="Q40" s="1">
        <f t="shared" si="161"/>
        <v>925994.04999999981</v>
      </c>
      <c r="R40" s="1">
        <f t="shared" si="161"/>
        <v>926589.29</v>
      </c>
      <c r="S40" s="1">
        <f t="shared" si="161"/>
        <v>896401.79</v>
      </c>
      <c r="T40" s="1">
        <f t="shared" si="161"/>
        <v>896401.79</v>
      </c>
      <c r="U40" s="1">
        <f t="shared" si="161"/>
        <v>873794.64000000013</v>
      </c>
      <c r="V40" s="1">
        <f t="shared" si="161"/>
        <v>869482.14000000013</v>
      </c>
      <c r="W40" s="1">
        <f t="shared" si="161"/>
        <v>869482.14000000013</v>
      </c>
      <c r="X40" s="1">
        <f t="shared" si="161"/>
        <v>830220.24000000022</v>
      </c>
      <c r="Y40" s="1">
        <f t="shared" si="161"/>
        <v>830220.24000000022</v>
      </c>
      <c r="Z40" s="1">
        <f t="shared" si="161"/>
        <v>830220.24000000022</v>
      </c>
      <c r="AA40" s="1">
        <f t="shared" si="161"/>
        <v>827839.29</v>
      </c>
      <c r="AB40" s="1">
        <f t="shared" ref="AB40:AD40" si="162">AB35-AB38</f>
        <v>827839.29</v>
      </c>
      <c r="AC40" s="1">
        <f t="shared" si="162"/>
        <v>827839.29</v>
      </c>
      <c r="AD40" s="1">
        <f t="shared" si="162"/>
        <v>831410.71</v>
      </c>
      <c r="AE40" s="1">
        <f t="shared" ref="AE40:BB40" ca="1" si="163">AE35-AE38</f>
        <v>835367.55958333332</v>
      </c>
      <c r="AF40" s="1">
        <f t="shared" ca="1" si="163"/>
        <v>833284.22624999983</v>
      </c>
      <c r="AG40" s="1">
        <f t="shared" ca="1" si="163"/>
        <v>831200.89291666681</v>
      </c>
      <c r="AH40" s="1">
        <f t="shared" ca="1" si="163"/>
        <v>829534.22624999995</v>
      </c>
      <c r="AI40" s="1">
        <f t="shared" ca="1" si="163"/>
        <v>827450.89291666646</v>
      </c>
      <c r="AJ40" s="1">
        <f t="shared" ca="1" si="163"/>
        <v>825367.55958333344</v>
      </c>
      <c r="AK40" s="1">
        <f t="shared" ca="1" si="163"/>
        <v>823284.22625000018</v>
      </c>
      <c r="AL40" s="1">
        <f t="shared" ca="1" si="163"/>
        <v>820784.22625000018</v>
      </c>
      <c r="AM40" s="1">
        <f t="shared" ca="1" si="163"/>
        <v>818284.22625000018</v>
      </c>
      <c r="AN40" s="1">
        <f t="shared" ca="1" si="163"/>
        <v>816200.89291666681</v>
      </c>
      <c r="AO40" s="1">
        <f t="shared" ca="1" si="163"/>
        <v>813700.89291666681</v>
      </c>
      <c r="AP40" s="1">
        <f t="shared" ca="1" si="163"/>
        <v>811200.89291666681</v>
      </c>
      <c r="AQ40" s="1">
        <f t="shared" ca="1" si="163"/>
        <v>809117.55958333344</v>
      </c>
      <c r="AR40" s="1">
        <f t="shared" ca="1" si="163"/>
        <v>806617.55958333344</v>
      </c>
      <c r="AS40" s="1">
        <f t="shared" ca="1" si="163"/>
        <v>804117.55958333344</v>
      </c>
      <c r="AT40" s="1">
        <f t="shared" ca="1" si="163"/>
        <v>802034.22625000018</v>
      </c>
      <c r="AU40" s="1">
        <f t="shared" ca="1" si="163"/>
        <v>799534.22625000018</v>
      </c>
      <c r="AV40" s="1">
        <f t="shared" ca="1" si="163"/>
        <v>797034.22625000018</v>
      </c>
      <c r="AW40" s="1">
        <f t="shared" ca="1" si="163"/>
        <v>794950.89291666681</v>
      </c>
      <c r="AX40" s="1">
        <f t="shared" ca="1" si="163"/>
        <v>792450.89291666681</v>
      </c>
      <c r="AY40" s="1">
        <f t="shared" ca="1" si="163"/>
        <v>789950.89291666681</v>
      </c>
      <c r="AZ40" s="1">
        <f t="shared" ca="1" si="163"/>
        <v>787867.55958333344</v>
      </c>
      <c r="BA40" s="1">
        <f t="shared" ca="1" si="163"/>
        <v>785367.55958333344</v>
      </c>
      <c r="BB40" s="1">
        <f t="shared" ca="1" si="163"/>
        <v>782867.55958333344</v>
      </c>
    </row>
    <row r="41" spans="1:54" ht="5.0999999999999996" customHeight="1" outlineLevel="1" x14ac:dyDescent="0.45">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outlineLevel="1" x14ac:dyDescent="0.45">
      <c r="B42" t="s">
        <v>13</v>
      </c>
      <c r="G42" s="1">
        <f t="shared" ref="G42:AA42" si="164">MAX(0,G40)*G43</f>
        <v>115554.31230000002</v>
      </c>
      <c r="H42" s="1">
        <f t="shared" si="164"/>
        <v>123834.58080000004</v>
      </c>
      <c r="I42" s="1">
        <f t="shared" si="164"/>
        <v>118056.81090000005</v>
      </c>
      <c r="J42" s="1">
        <f t="shared" si="164"/>
        <v>123017.25240000003</v>
      </c>
      <c r="K42" s="1">
        <f t="shared" si="164"/>
        <v>127704.91089999999</v>
      </c>
      <c r="L42" s="1">
        <f t="shared" si="164"/>
        <v>133920.59099999993</v>
      </c>
      <c r="M42" s="1">
        <f t="shared" si="164"/>
        <v>140175.80849999993</v>
      </c>
      <c r="N42" s="1">
        <f t="shared" si="164"/>
        <v>197175.62549999997</v>
      </c>
      <c r="O42" s="1">
        <f t="shared" si="164"/>
        <v>197175.62549999997</v>
      </c>
      <c r="P42" s="1">
        <f t="shared" si="164"/>
        <v>194458.75049999997</v>
      </c>
      <c r="Q42" s="1">
        <f t="shared" si="164"/>
        <v>194458.75049999997</v>
      </c>
      <c r="R42" s="1">
        <f t="shared" si="164"/>
        <v>194583.75090000001</v>
      </c>
      <c r="S42" s="1">
        <f t="shared" si="164"/>
        <v>188244.37590000001</v>
      </c>
      <c r="T42" s="1">
        <f t="shared" si="164"/>
        <v>188244.37590000001</v>
      </c>
      <c r="U42" s="1">
        <f t="shared" si="164"/>
        <v>183496.87440000003</v>
      </c>
      <c r="V42" s="1">
        <f t="shared" si="164"/>
        <v>182591.24940000003</v>
      </c>
      <c r="W42" s="1">
        <f t="shared" si="164"/>
        <v>182591.24940000003</v>
      </c>
      <c r="X42" s="1">
        <f t="shared" si="164"/>
        <v>174346.25040000005</v>
      </c>
      <c r="Y42" s="1">
        <f t="shared" si="164"/>
        <v>174346.25040000005</v>
      </c>
      <c r="Z42" s="1">
        <f t="shared" si="164"/>
        <v>174346.25040000005</v>
      </c>
      <c r="AA42" s="1">
        <f t="shared" si="164"/>
        <v>173846.25090000001</v>
      </c>
      <c r="AB42" s="1">
        <f t="shared" ref="AB42:AE42" si="165">MAX(0,AB40)*AB43</f>
        <v>173846.25090000001</v>
      </c>
      <c r="AC42" s="1">
        <f t="shared" si="165"/>
        <v>173846.25090000001</v>
      </c>
      <c r="AD42" s="1">
        <f t="shared" si="165"/>
        <v>174596.24909999999</v>
      </c>
      <c r="AE42" s="1">
        <f t="shared" ca="1" si="165"/>
        <v>175427.18751249998</v>
      </c>
      <c r="AF42" s="1">
        <f t="shared" ref="AF42" ca="1" si="166">MAX(0,AF40)*AF43</f>
        <v>174989.68751249995</v>
      </c>
      <c r="AG42" s="1">
        <f t="shared" ref="AG42" ca="1" si="167">MAX(0,AG40)*AG43</f>
        <v>174552.18751250004</v>
      </c>
      <c r="AH42" s="1">
        <f t="shared" ref="AH42" ca="1" si="168">MAX(0,AH40)*AH43</f>
        <v>174202.18751249998</v>
      </c>
      <c r="AI42" s="1">
        <f t="shared" ref="AI42" ca="1" si="169">MAX(0,AI40)*AI43</f>
        <v>173764.68751249995</v>
      </c>
      <c r="AJ42" s="1">
        <f t="shared" ref="AJ42" ca="1" si="170">MAX(0,AJ40)*AJ43</f>
        <v>173327.18751250001</v>
      </c>
      <c r="AK42" s="1">
        <f t="shared" ref="AK42" ca="1" si="171">MAX(0,AK40)*AK43</f>
        <v>172889.68751250004</v>
      </c>
      <c r="AL42" s="1">
        <f t="shared" ref="AL42" ca="1" si="172">MAX(0,AL40)*AL43</f>
        <v>172364.68751250004</v>
      </c>
      <c r="AM42" s="1">
        <f t="shared" ref="AM42" ca="1" si="173">MAX(0,AM40)*AM43</f>
        <v>171839.68751250004</v>
      </c>
      <c r="AN42" s="1">
        <f t="shared" ref="AN42" ca="1" si="174">MAX(0,AN40)*AN43</f>
        <v>171402.18751250004</v>
      </c>
      <c r="AO42" s="1">
        <f t="shared" ref="AO42" ca="1" si="175">MAX(0,AO40)*AO43</f>
        <v>170877.18751250004</v>
      </c>
      <c r="AP42" s="1">
        <f t="shared" ref="AP42" ca="1" si="176">MAX(0,AP40)*AP43</f>
        <v>170352.18751250004</v>
      </c>
      <c r="AQ42" s="1">
        <f t="shared" ref="AQ42" ca="1" si="177">MAX(0,AQ40)*AQ43</f>
        <v>169914.68751250001</v>
      </c>
      <c r="AR42" s="1">
        <f t="shared" ref="AR42" ca="1" si="178">MAX(0,AR40)*AR43</f>
        <v>169389.68751250001</v>
      </c>
      <c r="AS42" s="1">
        <f t="shared" ref="AS42" ca="1" si="179">MAX(0,AS40)*AS43</f>
        <v>168864.68751250001</v>
      </c>
      <c r="AT42" s="1">
        <f t="shared" ref="AT42" ca="1" si="180">MAX(0,AT40)*AT43</f>
        <v>168427.18751250004</v>
      </c>
      <c r="AU42" s="1">
        <f t="shared" ref="AU42" ca="1" si="181">MAX(0,AU40)*AU43</f>
        <v>167902.18751250004</v>
      </c>
      <c r="AV42" s="1">
        <f t="shared" ref="AV42" ca="1" si="182">MAX(0,AV40)*AV43</f>
        <v>167377.18751250004</v>
      </c>
      <c r="AW42" s="1">
        <f t="shared" ref="AW42" ca="1" si="183">MAX(0,AW40)*AW43</f>
        <v>166939.68751250004</v>
      </c>
      <c r="AX42" s="1">
        <f t="shared" ref="AX42" ca="1" si="184">MAX(0,AX40)*AX43</f>
        <v>166414.68751250004</v>
      </c>
      <c r="AY42" s="1">
        <f t="shared" ref="AY42" ca="1" si="185">MAX(0,AY40)*AY43</f>
        <v>165889.68751250004</v>
      </c>
      <c r="AZ42" s="1">
        <f t="shared" ref="AZ42" ca="1" si="186">MAX(0,AZ40)*AZ43</f>
        <v>165452.18751250001</v>
      </c>
      <c r="BA42" s="1">
        <f t="shared" ref="BA42" ca="1" si="187">MAX(0,BA40)*BA43</f>
        <v>164927.18751250001</v>
      </c>
      <c r="BB42" s="1">
        <f t="shared" ref="BB42" ca="1" si="188">MAX(0,BB40)*BB43</f>
        <v>164402.18751250001</v>
      </c>
    </row>
    <row r="43" spans="1:54" outlineLevel="1" x14ac:dyDescent="0.45">
      <c r="B43" s="9" t="s">
        <v>88</v>
      </c>
      <c r="G43" s="116">
        <v>0.21</v>
      </c>
      <c r="H43" s="116">
        <v>0.21</v>
      </c>
      <c r="I43" s="116">
        <v>0.21</v>
      </c>
      <c r="J43" s="116">
        <v>0.21</v>
      </c>
      <c r="K43" s="116">
        <v>0.21</v>
      </c>
      <c r="L43" s="116">
        <v>0.21</v>
      </c>
      <c r="M43" s="116">
        <v>0.21</v>
      </c>
      <c r="N43" s="116">
        <v>0.21</v>
      </c>
      <c r="O43" s="116">
        <v>0.21</v>
      </c>
      <c r="P43" s="116">
        <v>0.21</v>
      </c>
      <c r="Q43" s="116">
        <v>0.21</v>
      </c>
      <c r="R43" s="116">
        <v>0.21</v>
      </c>
      <c r="S43" s="116">
        <v>0.21</v>
      </c>
      <c r="T43" s="116">
        <v>0.21</v>
      </c>
      <c r="U43" s="116">
        <v>0.21</v>
      </c>
      <c r="V43" s="116">
        <v>0.21</v>
      </c>
      <c r="W43" s="116">
        <v>0.21</v>
      </c>
      <c r="X43" s="116">
        <v>0.21</v>
      </c>
      <c r="Y43" s="116">
        <v>0.21</v>
      </c>
      <c r="Z43" s="116">
        <v>0.21</v>
      </c>
      <c r="AA43" s="116">
        <v>0.21</v>
      </c>
      <c r="AB43" s="116">
        <v>0.21</v>
      </c>
      <c r="AC43" s="116">
        <v>0.21</v>
      </c>
      <c r="AD43" s="116">
        <v>0.21</v>
      </c>
      <c r="AE43" s="116">
        <v>0.21</v>
      </c>
      <c r="AF43" s="116">
        <v>0.21</v>
      </c>
      <c r="AG43" s="116">
        <v>0.21</v>
      </c>
      <c r="AH43" s="116">
        <v>0.21</v>
      </c>
      <c r="AI43" s="116">
        <v>0.21</v>
      </c>
      <c r="AJ43" s="116">
        <v>0.21</v>
      </c>
      <c r="AK43" s="116">
        <v>0.21</v>
      </c>
      <c r="AL43" s="116">
        <v>0.21</v>
      </c>
      <c r="AM43" s="116">
        <v>0.21</v>
      </c>
      <c r="AN43" s="116">
        <v>0.21</v>
      </c>
      <c r="AO43" s="116">
        <v>0.21</v>
      </c>
      <c r="AP43" s="116">
        <v>0.21</v>
      </c>
      <c r="AQ43" s="116">
        <v>0.21</v>
      </c>
      <c r="AR43" s="116">
        <v>0.21</v>
      </c>
      <c r="AS43" s="116">
        <v>0.21</v>
      </c>
      <c r="AT43" s="116">
        <v>0.21</v>
      </c>
      <c r="AU43" s="116">
        <v>0.21</v>
      </c>
      <c r="AV43" s="116">
        <v>0.21</v>
      </c>
      <c r="AW43" s="116">
        <v>0.21</v>
      </c>
      <c r="AX43" s="116">
        <v>0.21</v>
      </c>
      <c r="AY43" s="116">
        <v>0.21</v>
      </c>
      <c r="AZ43" s="116">
        <v>0.21</v>
      </c>
      <c r="BA43" s="116">
        <v>0.21</v>
      </c>
      <c r="BB43" s="116">
        <v>0.21</v>
      </c>
    </row>
    <row r="44" spans="1:54" ht="5.0999999999999996" customHeight="1" outlineLevel="1" x14ac:dyDescent="0.45">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19" customFormat="1" outlineLevel="1" x14ac:dyDescent="0.45">
      <c r="A45" s="52"/>
      <c r="B45" s="19" t="s">
        <v>14</v>
      </c>
      <c r="G45" s="43">
        <f t="shared" ref="G45:AE45" si="189">G40-G42</f>
        <v>434704.31770000013</v>
      </c>
      <c r="H45" s="43">
        <f t="shared" si="189"/>
        <v>465853.89920000016</v>
      </c>
      <c r="I45" s="43">
        <f t="shared" si="189"/>
        <v>444118.47910000023</v>
      </c>
      <c r="J45" s="43">
        <f t="shared" si="189"/>
        <v>462779.18760000018</v>
      </c>
      <c r="K45" s="43">
        <f t="shared" si="189"/>
        <v>480413.71243333328</v>
      </c>
      <c r="L45" s="43">
        <f t="shared" si="189"/>
        <v>503796.50899999973</v>
      </c>
      <c r="M45" s="43">
        <f t="shared" si="189"/>
        <v>527328.0414999997</v>
      </c>
      <c r="N45" s="43">
        <f t="shared" si="189"/>
        <v>741755.92449999985</v>
      </c>
      <c r="O45" s="43">
        <f t="shared" si="189"/>
        <v>741755.92449999985</v>
      </c>
      <c r="P45" s="43">
        <f t="shared" si="189"/>
        <v>731535.29949999985</v>
      </c>
      <c r="Q45" s="43">
        <f t="shared" si="189"/>
        <v>731535.29949999985</v>
      </c>
      <c r="R45" s="43">
        <f t="shared" si="189"/>
        <v>732005.53910000005</v>
      </c>
      <c r="S45" s="43">
        <f t="shared" si="189"/>
        <v>708157.41410000005</v>
      </c>
      <c r="T45" s="43">
        <f t="shared" si="189"/>
        <v>708157.41410000005</v>
      </c>
      <c r="U45" s="43">
        <f t="shared" si="189"/>
        <v>690297.76560000004</v>
      </c>
      <c r="V45" s="43">
        <f t="shared" si="189"/>
        <v>686890.89060000004</v>
      </c>
      <c r="W45" s="43">
        <f t="shared" si="189"/>
        <v>686890.89060000004</v>
      </c>
      <c r="X45" s="43">
        <f t="shared" si="189"/>
        <v>655873.9896000002</v>
      </c>
      <c r="Y45" s="43">
        <f t="shared" si="189"/>
        <v>655873.9896000002</v>
      </c>
      <c r="Z45" s="43">
        <f t="shared" si="189"/>
        <v>655873.9896000002</v>
      </c>
      <c r="AA45" s="43">
        <f t="shared" si="189"/>
        <v>653993.03910000005</v>
      </c>
      <c r="AB45" s="43">
        <f t="shared" si="189"/>
        <v>653993.03910000005</v>
      </c>
      <c r="AC45" s="43">
        <f t="shared" si="189"/>
        <v>653993.03910000005</v>
      </c>
      <c r="AD45" s="43">
        <f t="shared" si="189"/>
        <v>656814.46089999995</v>
      </c>
      <c r="AE45" s="43">
        <f t="shared" ca="1" si="189"/>
        <v>659940.37207083334</v>
      </c>
      <c r="AF45" s="43">
        <f t="shared" ref="AF45:BB45" ca="1" si="190">AF40-AF42</f>
        <v>658294.53873749985</v>
      </c>
      <c r="AG45" s="43">
        <f t="shared" ca="1" si="190"/>
        <v>656648.70540416683</v>
      </c>
      <c r="AH45" s="43">
        <f t="shared" ca="1" si="190"/>
        <v>655332.03873749997</v>
      </c>
      <c r="AI45" s="43">
        <f t="shared" ca="1" si="190"/>
        <v>653686.20540416648</v>
      </c>
      <c r="AJ45" s="43">
        <f t="shared" ca="1" si="190"/>
        <v>652040.37207083346</v>
      </c>
      <c r="AK45" s="43">
        <f t="shared" ca="1" si="190"/>
        <v>650394.53873750009</v>
      </c>
      <c r="AL45" s="43">
        <f t="shared" ca="1" si="190"/>
        <v>648419.53873750009</v>
      </c>
      <c r="AM45" s="43">
        <f t="shared" ca="1" si="190"/>
        <v>646444.53873750009</v>
      </c>
      <c r="AN45" s="43">
        <f t="shared" ca="1" si="190"/>
        <v>644798.70540416683</v>
      </c>
      <c r="AO45" s="43">
        <f t="shared" ca="1" si="190"/>
        <v>642823.70540416683</v>
      </c>
      <c r="AP45" s="43">
        <f t="shared" ca="1" si="190"/>
        <v>640848.70540416683</v>
      </c>
      <c r="AQ45" s="43">
        <f t="shared" ca="1" si="190"/>
        <v>639202.87207083346</v>
      </c>
      <c r="AR45" s="43">
        <f t="shared" ca="1" si="190"/>
        <v>637227.87207083346</v>
      </c>
      <c r="AS45" s="43">
        <f t="shared" ca="1" si="190"/>
        <v>635252.87207083346</v>
      </c>
      <c r="AT45" s="43">
        <f t="shared" ca="1" si="190"/>
        <v>633607.03873750009</v>
      </c>
      <c r="AU45" s="43">
        <f t="shared" ca="1" si="190"/>
        <v>631632.03873750009</v>
      </c>
      <c r="AV45" s="43">
        <f t="shared" ca="1" si="190"/>
        <v>629657.03873750009</v>
      </c>
      <c r="AW45" s="43">
        <f t="shared" ca="1" si="190"/>
        <v>628011.20540416683</v>
      </c>
      <c r="AX45" s="43">
        <f t="shared" ca="1" si="190"/>
        <v>626036.20540416683</v>
      </c>
      <c r="AY45" s="43">
        <f t="shared" ca="1" si="190"/>
        <v>624061.20540416683</v>
      </c>
      <c r="AZ45" s="43">
        <f t="shared" ca="1" si="190"/>
        <v>622415.37207083346</v>
      </c>
      <c r="BA45" s="43">
        <f t="shared" ca="1" si="190"/>
        <v>620440.37207083346</v>
      </c>
      <c r="BB45" s="43">
        <f t="shared" ca="1" si="190"/>
        <v>618465.37207083346</v>
      </c>
    </row>
    <row r="46" spans="1:54" outlineLevel="1" x14ac:dyDescent="0.45">
      <c r="B46" s="10" t="s">
        <v>15</v>
      </c>
      <c r="C46" s="74"/>
      <c r="E46" s="74"/>
      <c r="G46" s="8">
        <f t="shared" ref="G46" si="191">G45/G$8</f>
        <v>0.12024550022959003</v>
      </c>
      <c r="H46" s="8">
        <f t="shared" ref="H46" si="192">H45/H$8</f>
        <v>0.1250208386537528</v>
      </c>
      <c r="I46" s="8">
        <f t="shared" ref="I46" si="193">I45/I$8</f>
        <v>0.11567663957846598</v>
      </c>
      <c r="J46" s="8">
        <f t="shared" ref="J46" si="194">J45/J$8</f>
        <v>0.11702774289153463</v>
      </c>
      <c r="K46" s="8">
        <f t="shared" ref="K46" si="195">K45/K$8</f>
        <v>0.11799978690724441</v>
      </c>
      <c r="L46" s="8">
        <f t="shared" ref="L46" si="196">L45/L$8</f>
        <v>0.12023596507452741</v>
      </c>
      <c r="M46" s="8">
        <f t="shared" ref="M46" si="197">M45/M$8</f>
        <v>0.12233811396350461</v>
      </c>
      <c r="N46" s="8">
        <f t="shared" ref="N46" si="198">N45/N$8</f>
        <v>0.14615880285714283</v>
      </c>
      <c r="O46" s="8">
        <f t="shared" ref="O46" si="199">O45/O$8</f>
        <v>0.14615880285714283</v>
      </c>
      <c r="P46" s="8">
        <f t="shared" ref="P46" si="200">P45/P$8</f>
        <v>0.14414488660098518</v>
      </c>
      <c r="Q46" s="8">
        <f t="shared" ref="Q46" si="201">Q45/Q$8</f>
        <v>0.14414488660098518</v>
      </c>
      <c r="R46" s="8">
        <f t="shared" ref="R46" si="202">R45/R$8</f>
        <v>0.14423754465024632</v>
      </c>
      <c r="S46" s="8">
        <f t="shared" ref="S46" si="203">S45/S$8</f>
        <v>0.13953840671921183</v>
      </c>
      <c r="T46" s="8">
        <f t="shared" ref="T46" si="204">T45/T$8</f>
        <v>0.13953840671921183</v>
      </c>
      <c r="U46" s="8">
        <f t="shared" ref="U46" si="205">U45/U$8</f>
        <v>0.13601926415763549</v>
      </c>
      <c r="V46" s="8">
        <f t="shared" ref="V46" si="206">V45/V$8</f>
        <v>0.13534795873891625</v>
      </c>
      <c r="W46" s="8">
        <f t="shared" ref="W46" si="207">W45/W$8</f>
        <v>0.13534795873891625</v>
      </c>
      <c r="X46" s="8">
        <f t="shared" ref="X46" si="208">X45/X$8</f>
        <v>0.12923625410837442</v>
      </c>
      <c r="Y46" s="8">
        <f t="shared" ref="Y46" si="209">Y45/Y$8</f>
        <v>0.12923625410837442</v>
      </c>
      <c r="Z46" s="8">
        <f t="shared" ref="Z46" si="210">Z45/Z$8</f>
        <v>0.12923625410837442</v>
      </c>
      <c r="AA46" s="8">
        <f t="shared" ref="AA46" si="211">AA45/AA$8</f>
        <v>0.12886562346798031</v>
      </c>
      <c r="AB46" s="8">
        <f t="shared" ref="AB46" si="212">AB45/AB$8</f>
        <v>0.12886562346798031</v>
      </c>
      <c r="AC46" s="8">
        <f t="shared" ref="AC46" si="213">AC45/AC$8</f>
        <v>0.12886562346798031</v>
      </c>
      <c r="AD46" s="8">
        <f t="shared" ref="AD46:AE46" si="214">AD45/AD$8</f>
        <v>0.12942156865024629</v>
      </c>
      <c r="AE46" s="8">
        <f t="shared" ca="1" si="214"/>
        <v>0.13003751173809525</v>
      </c>
      <c r="AF46" s="8">
        <f t="shared" ref="AF46:BB46" ca="1" si="215">AF45/AF$8</f>
        <v>0.12971320960344826</v>
      </c>
      <c r="AG46" s="8">
        <f t="shared" ca="1" si="215"/>
        <v>0.12938890746880136</v>
      </c>
      <c r="AH46" s="8">
        <f t="shared" ca="1" si="215"/>
        <v>0.12912946576108375</v>
      </c>
      <c r="AI46" s="8">
        <f t="shared" ca="1" si="215"/>
        <v>0.12880516362643674</v>
      </c>
      <c r="AJ46" s="8">
        <f t="shared" ca="1" si="215"/>
        <v>0.12848086149178983</v>
      </c>
      <c r="AK46" s="8">
        <f t="shared" ca="1" si="215"/>
        <v>0.12815655935714287</v>
      </c>
      <c r="AL46" s="8">
        <f t="shared" ca="1" si="215"/>
        <v>0.12776739679556651</v>
      </c>
      <c r="AM46" s="8">
        <f t="shared" ca="1" si="215"/>
        <v>0.12737823423399017</v>
      </c>
      <c r="AN46" s="8">
        <f t="shared" ca="1" si="215"/>
        <v>0.12705393209934321</v>
      </c>
      <c r="AO46" s="8">
        <f t="shared" ca="1" si="215"/>
        <v>0.12666476953776687</v>
      </c>
      <c r="AP46" s="8">
        <f t="shared" ca="1" si="215"/>
        <v>0.1262756069761905</v>
      </c>
      <c r="AQ46" s="8">
        <f t="shared" ca="1" si="215"/>
        <v>0.12595130484154354</v>
      </c>
      <c r="AR46" s="8">
        <f t="shared" ca="1" si="215"/>
        <v>0.12556214227996718</v>
      </c>
      <c r="AS46" s="8">
        <f t="shared" ca="1" si="215"/>
        <v>0.12517297971839084</v>
      </c>
      <c r="AT46" s="8">
        <f t="shared" ca="1" si="215"/>
        <v>0.12484867758374386</v>
      </c>
      <c r="AU46" s="8">
        <f t="shared" ca="1" si="215"/>
        <v>0.12445951502216751</v>
      </c>
      <c r="AV46" s="8">
        <f t="shared" ca="1" si="215"/>
        <v>0.12407035246059114</v>
      </c>
      <c r="AW46" s="8">
        <f t="shared" ca="1" si="215"/>
        <v>0.1237460503259442</v>
      </c>
      <c r="AX46" s="8">
        <f t="shared" ca="1" si="215"/>
        <v>0.12335688776436785</v>
      </c>
      <c r="AY46" s="8">
        <f t="shared" ca="1" si="215"/>
        <v>0.12296772520279149</v>
      </c>
      <c r="AZ46" s="8">
        <f t="shared" ca="1" si="215"/>
        <v>0.12264342306814452</v>
      </c>
      <c r="BA46" s="8">
        <f t="shared" ca="1" si="215"/>
        <v>0.12225426050656817</v>
      </c>
      <c r="BB46" s="8">
        <f t="shared" ca="1" si="215"/>
        <v>0.12186509794499181</v>
      </c>
    </row>
    <row r="47" spans="1:54" ht="5.0999999999999996" customHeight="1" outlineLevel="1" x14ac:dyDescent="0.45">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ht="14.35" customHeight="1" x14ac:dyDescent="0.45">
      <c r="A48" s="36" t="s">
        <v>51</v>
      </c>
      <c r="B48" s="13" t="s">
        <v>105</v>
      </c>
      <c r="C48" s="14"/>
      <c r="D48" s="14"/>
      <c r="E48" s="14"/>
      <c r="F48" s="60"/>
      <c r="G48" s="15"/>
      <c r="H48" s="15"/>
      <c r="I48" s="15"/>
      <c r="J48" s="15"/>
      <c r="K48" s="15"/>
      <c r="L48" s="15"/>
      <c r="M48" s="15"/>
      <c r="N48" s="15"/>
      <c r="O48" s="15"/>
      <c r="P48" s="15"/>
      <c r="Q48" s="15"/>
      <c r="R48" s="15"/>
      <c r="S48" s="15"/>
      <c r="T48" s="15"/>
      <c r="U48" s="15"/>
      <c r="V48" s="15"/>
      <c r="W48" s="15"/>
      <c r="X48" s="15"/>
      <c r="Y48" s="15"/>
      <c r="Z48" s="15"/>
      <c r="AA48" s="15"/>
      <c r="AB48" s="15"/>
      <c r="AC48" s="15"/>
      <c r="AD48" s="15" t="s">
        <v>0</v>
      </c>
      <c r="AE48" s="15" t="s">
        <v>0</v>
      </c>
      <c r="AF48" s="15"/>
      <c r="AG48" s="15"/>
      <c r="AH48" s="15"/>
      <c r="AI48" s="15"/>
      <c r="AJ48" s="15"/>
      <c r="AK48" s="15"/>
      <c r="AL48" s="15"/>
      <c r="AM48" s="15"/>
      <c r="AN48" s="15"/>
      <c r="AO48" s="15"/>
      <c r="AP48" s="15"/>
      <c r="AQ48" s="15"/>
      <c r="AR48" s="15"/>
      <c r="AS48" s="15"/>
      <c r="AT48" s="15"/>
      <c r="AU48" s="15"/>
      <c r="AV48" s="15"/>
      <c r="AW48" s="15"/>
      <c r="AX48" s="15"/>
      <c r="AY48" s="15"/>
      <c r="AZ48" s="15"/>
      <c r="BA48" s="15"/>
      <c r="BB48" s="15" t="s">
        <v>0</v>
      </c>
    </row>
    <row r="49" spans="1:54" s="78" customFormat="1" ht="5" customHeight="1" outlineLevel="1" x14ac:dyDescent="0.45">
      <c r="A49" s="89"/>
      <c r="B49" s="83"/>
      <c r="C49" s="90"/>
      <c r="D49" s="90"/>
      <c r="E49" s="90"/>
      <c r="F49" s="9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row>
    <row r="50" spans="1:54" ht="14.35" customHeight="1" outlineLevel="1" x14ac:dyDescent="0.45">
      <c r="B50" t="s">
        <v>93</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ht="14.35" customHeight="1" outlineLevel="1" x14ac:dyDescent="0.45">
      <c r="B51" s="9" t="str">
        <f t="shared" ref="B51:B60" si="216">B12</f>
        <v>Direct Labor</v>
      </c>
      <c r="G51" s="34">
        <f t="shared" ref="G51:AD51" si="217">G12/G$8</f>
        <v>0.11099155219438252</v>
      </c>
      <c r="H51" s="34">
        <f t="shared" si="217"/>
        <v>0.10768314185190851</v>
      </c>
      <c r="I51" s="34">
        <f t="shared" si="217"/>
        <v>0.11916203692851059</v>
      </c>
      <c r="J51" s="34">
        <f t="shared" si="217"/>
        <v>0.11948594491255399</v>
      </c>
      <c r="K51" s="34">
        <f t="shared" si="217"/>
        <v>0.12014969792687531</v>
      </c>
      <c r="L51" s="34">
        <f t="shared" si="217"/>
        <v>0.11873324160842376</v>
      </c>
      <c r="M51" s="34">
        <f t="shared" si="217"/>
        <v>0.11802807850288199</v>
      </c>
      <c r="N51" s="34">
        <f t="shared" si="217"/>
        <v>0.10024630541871923</v>
      </c>
      <c r="O51" s="34">
        <f t="shared" si="217"/>
        <v>0.10024630541871923</v>
      </c>
      <c r="P51" s="34">
        <f t="shared" si="217"/>
        <v>0.10246305418719213</v>
      </c>
      <c r="Q51" s="34">
        <f t="shared" si="217"/>
        <v>0.10246305418719213</v>
      </c>
      <c r="R51" s="34">
        <f t="shared" si="217"/>
        <v>0.10246305418719213</v>
      </c>
      <c r="S51" s="34">
        <f t="shared" si="217"/>
        <v>0.10763546798029559</v>
      </c>
      <c r="T51" s="34">
        <f t="shared" si="217"/>
        <v>0.10763546798029559</v>
      </c>
      <c r="U51" s="34">
        <f t="shared" si="217"/>
        <v>0.11059113300492614</v>
      </c>
      <c r="V51" s="34">
        <f t="shared" si="217"/>
        <v>0.11133004926108377</v>
      </c>
      <c r="W51" s="34">
        <f t="shared" si="217"/>
        <v>0.11133004926108377</v>
      </c>
      <c r="X51" s="34">
        <f t="shared" si="217"/>
        <v>0.11724137931034485</v>
      </c>
      <c r="Y51" s="34">
        <f t="shared" si="217"/>
        <v>0.11724137931034485</v>
      </c>
      <c r="Z51" s="34">
        <f t="shared" si="217"/>
        <v>0.11724137931034485</v>
      </c>
      <c r="AA51" s="34">
        <f t="shared" si="217"/>
        <v>0.11724137931034485</v>
      </c>
      <c r="AB51" s="34">
        <f t="shared" si="217"/>
        <v>0.11724137931034485</v>
      </c>
      <c r="AC51" s="34">
        <f t="shared" si="217"/>
        <v>0.11724137931034485</v>
      </c>
      <c r="AD51" s="34">
        <f t="shared" si="217"/>
        <v>0.11724137931034485</v>
      </c>
      <c r="AE51" s="34">
        <f>AVERAGE($S51:$AD51)</f>
        <v>0.1141009852216749</v>
      </c>
      <c r="AF51" s="34">
        <f t="shared" ref="AF51:BB60" si="218">AVERAGE($S51:$AD51)</f>
        <v>0.1141009852216749</v>
      </c>
      <c r="AG51" s="34">
        <f t="shared" si="218"/>
        <v>0.1141009852216749</v>
      </c>
      <c r="AH51" s="34">
        <f t="shared" si="218"/>
        <v>0.1141009852216749</v>
      </c>
      <c r="AI51" s="34">
        <f t="shared" si="218"/>
        <v>0.1141009852216749</v>
      </c>
      <c r="AJ51" s="34">
        <f t="shared" si="218"/>
        <v>0.1141009852216749</v>
      </c>
      <c r="AK51" s="34">
        <f t="shared" si="218"/>
        <v>0.1141009852216749</v>
      </c>
      <c r="AL51" s="34">
        <f t="shared" si="218"/>
        <v>0.1141009852216749</v>
      </c>
      <c r="AM51" s="34">
        <f t="shared" si="218"/>
        <v>0.1141009852216749</v>
      </c>
      <c r="AN51" s="34">
        <f t="shared" si="218"/>
        <v>0.1141009852216749</v>
      </c>
      <c r="AO51" s="34">
        <f t="shared" si="218"/>
        <v>0.1141009852216749</v>
      </c>
      <c r="AP51" s="34">
        <f t="shared" si="218"/>
        <v>0.1141009852216749</v>
      </c>
      <c r="AQ51" s="34">
        <f t="shared" si="218"/>
        <v>0.1141009852216749</v>
      </c>
      <c r="AR51" s="34">
        <f t="shared" si="218"/>
        <v>0.1141009852216749</v>
      </c>
      <c r="AS51" s="34">
        <f t="shared" si="218"/>
        <v>0.1141009852216749</v>
      </c>
      <c r="AT51" s="34">
        <f t="shared" si="218"/>
        <v>0.1141009852216749</v>
      </c>
      <c r="AU51" s="34">
        <f t="shared" si="218"/>
        <v>0.1141009852216749</v>
      </c>
      <c r="AV51" s="34">
        <f t="shared" si="218"/>
        <v>0.1141009852216749</v>
      </c>
      <c r="AW51" s="34">
        <f t="shared" si="218"/>
        <v>0.1141009852216749</v>
      </c>
      <c r="AX51" s="34">
        <f t="shared" si="218"/>
        <v>0.1141009852216749</v>
      </c>
      <c r="AY51" s="34">
        <f t="shared" si="218"/>
        <v>0.1141009852216749</v>
      </c>
      <c r="AZ51" s="34">
        <f t="shared" si="218"/>
        <v>0.1141009852216749</v>
      </c>
      <c r="BA51" s="34">
        <f t="shared" si="218"/>
        <v>0.1141009852216749</v>
      </c>
      <c r="BB51" s="34">
        <f t="shared" si="218"/>
        <v>0.1141009852216749</v>
      </c>
    </row>
    <row r="52" spans="1:54" ht="14.35" customHeight="1" outlineLevel="1" x14ac:dyDescent="0.45">
      <c r="B52" s="9" t="str">
        <f t="shared" si="216"/>
        <v>Direct Labor Bonus</v>
      </c>
      <c r="G52" s="34">
        <f t="shared" ref="G52:AD52" si="219">G13/G$8</f>
        <v>1.6648732829157378E-2</v>
      </c>
      <c r="H52" s="34">
        <f t="shared" si="219"/>
        <v>1.6152471277786275E-2</v>
      </c>
      <c r="I52" s="34">
        <f t="shared" si="219"/>
        <v>1.7874305539276589E-2</v>
      </c>
      <c r="J52" s="34">
        <f t="shared" si="219"/>
        <v>1.79228917368831E-2</v>
      </c>
      <c r="K52" s="34">
        <f t="shared" si="219"/>
        <v>1.8022454689031294E-2</v>
      </c>
      <c r="L52" s="34">
        <f t="shared" si="219"/>
        <v>1.7809986241263561E-2</v>
      </c>
      <c r="M52" s="34">
        <f t="shared" si="219"/>
        <v>1.7704211775432296E-2</v>
      </c>
      <c r="N52" s="34">
        <f t="shared" si="219"/>
        <v>1.5036945812807881E-2</v>
      </c>
      <c r="O52" s="34">
        <f t="shared" si="219"/>
        <v>1.5036945812807881E-2</v>
      </c>
      <c r="P52" s="34">
        <f t="shared" si="219"/>
        <v>1.5369458128078817E-2</v>
      </c>
      <c r="Q52" s="34">
        <f t="shared" si="219"/>
        <v>1.5369458128078817E-2</v>
      </c>
      <c r="R52" s="34">
        <f t="shared" si="219"/>
        <v>1.5369458128078817E-2</v>
      </c>
      <c r="S52" s="34">
        <f t="shared" si="219"/>
        <v>1.6145320197044333E-2</v>
      </c>
      <c r="T52" s="34">
        <f t="shared" si="219"/>
        <v>1.6145320197044333E-2</v>
      </c>
      <c r="U52" s="34">
        <f t="shared" si="219"/>
        <v>1.6588669950738915E-2</v>
      </c>
      <c r="V52" s="34">
        <f t="shared" si="219"/>
        <v>1.6699507389162562E-2</v>
      </c>
      <c r="W52" s="34">
        <f t="shared" si="219"/>
        <v>1.6699507389162562E-2</v>
      </c>
      <c r="X52" s="34">
        <f t="shared" si="219"/>
        <v>1.7586206896551725E-2</v>
      </c>
      <c r="Y52" s="34">
        <f t="shared" si="219"/>
        <v>1.7586206896551725E-2</v>
      </c>
      <c r="Z52" s="34">
        <f t="shared" si="219"/>
        <v>1.7586206896551725E-2</v>
      </c>
      <c r="AA52" s="34">
        <f t="shared" si="219"/>
        <v>1.7586206896551725E-2</v>
      </c>
      <c r="AB52" s="34">
        <f t="shared" si="219"/>
        <v>1.7586206896551725E-2</v>
      </c>
      <c r="AC52" s="34">
        <f t="shared" si="219"/>
        <v>1.7586206896551725E-2</v>
      </c>
      <c r="AD52" s="34">
        <f t="shared" si="219"/>
        <v>1.7586206896551725E-2</v>
      </c>
      <c r="AE52" s="34">
        <f t="shared" ref="AE52:AT60" si="220">AVERAGE($S52:$AD52)</f>
        <v>1.7115147783251228E-2</v>
      </c>
      <c r="AF52" s="34">
        <f t="shared" si="220"/>
        <v>1.7115147783251228E-2</v>
      </c>
      <c r="AG52" s="34">
        <f t="shared" si="220"/>
        <v>1.7115147783251228E-2</v>
      </c>
      <c r="AH52" s="34">
        <f t="shared" si="220"/>
        <v>1.7115147783251228E-2</v>
      </c>
      <c r="AI52" s="34">
        <f t="shared" si="220"/>
        <v>1.7115147783251228E-2</v>
      </c>
      <c r="AJ52" s="34">
        <f t="shared" si="220"/>
        <v>1.7115147783251228E-2</v>
      </c>
      <c r="AK52" s="34">
        <f t="shared" si="220"/>
        <v>1.7115147783251228E-2</v>
      </c>
      <c r="AL52" s="34">
        <f t="shared" si="220"/>
        <v>1.7115147783251228E-2</v>
      </c>
      <c r="AM52" s="34">
        <f t="shared" si="220"/>
        <v>1.7115147783251228E-2</v>
      </c>
      <c r="AN52" s="34">
        <f t="shared" si="220"/>
        <v>1.7115147783251228E-2</v>
      </c>
      <c r="AO52" s="34">
        <f t="shared" si="220"/>
        <v>1.7115147783251228E-2</v>
      </c>
      <c r="AP52" s="34">
        <f t="shared" si="220"/>
        <v>1.7115147783251228E-2</v>
      </c>
      <c r="AQ52" s="34">
        <f t="shared" si="220"/>
        <v>1.7115147783251228E-2</v>
      </c>
      <c r="AR52" s="34">
        <f t="shared" si="220"/>
        <v>1.7115147783251228E-2</v>
      </c>
      <c r="AS52" s="34">
        <f t="shared" si="220"/>
        <v>1.7115147783251228E-2</v>
      </c>
      <c r="AT52" s="34">
        <f t="shared" si="220"/>
        <v>1.7115147783251228E-2</v>
      </c>
      <c r="AU52" s="34">
        <f t="shared" si="218"/>
        <v>1.7115147783251228E-2</v>
      </c>
      <c r="AV52" s="34">
        <f t="shared" si="218"/>
        <v>1.7115147783251228E-2</v>
      </c>
      <c r="AW52" s="34">
        <f t="shared" si="218"/>
        <v>1.7115147783251228E-2</v>
      </c>
      <c r="AX52" s="34">
        <f t="shared" si="218"/>
        <v>1.7115147783251228E-2</v>
      </c>
      <c r="AY52" s="34">
        <f t="shared" si="218"/>
        <v>1.7115147783251228E-2</v>
      </c>
      <c r="AZ52" s="34">
        <f t="shared" si="218"/>
        <v>1.7115147783251228E-2</v>
      </c>
      <c r="BA52" s="34">
        <f t="shared" si="218"/>
        <v>1.7115147783251228E-2</v>
      </c>
      <c r="BB52" s="34">
        <f t="shared" si="218"/>
        <v>1.7115147783251228E-2</v>
      </c>
    </row>
    <row r="53" spans="1:54" ht="14.35" customHeight="1" outlineLevel="1" x14ac:dyDescent="0.45">
      <c r="B53" s="9" t="str">
        <f t="shared" si="216"/>
        <v>Raw Materials</v>
      </c>
      <c r="G53" s="34">
        <f t="shared" ref="G53:AD53" si="221">G14/G$8</f>
        <v>0.4</v>
      </c>
      <c r="H53" s="34">
        <f t="shared" si="221"/>
        <v>0.4</v>
      </c>
      <c r="I53" s="34">
        <f t="shared" si="221"/>
        <v>0.4</v>
      </c>
      <c r="J53" s="34">
        <f t="shared" si="221"/>
        <v>0.4</v>
      </c>
      <c r="K53" s="34">
        <f t="shared" si="221"/>
        <v>0.4</v>
      </c>
      <c r="L53" s="34">
        <f t="shared" si="221"/>
        <v>0.4</v>
      </c>
      <c r="M53" s="34">
        <f t="shared" si="221"/>
        <v>0.4</v>
      </c>
      <c r="N53" s="34">
        <f t="shared" si="221"/>
        <v>0.4</v>
      </c>
      <c r="O53" s="34">
        <f t="shared" si="221"/>
        <v>0.4</v>
      </c>
      <c r="P53" s="34">
        <f t="shared" si="221"/>
        <v>0.4</v>
      </c>
      <c r="Q53" s="34">
        <f t="shared" si="221"/>
        <v>0.4</v>
      </c>
      <c r="R53" s="34">
        <f t="shared" si="221"/>
        <v>0.4</v>
      </c>
      <c r="S53" s="34">
        <f t="shared" si="221"/>
        <v>0.4</v>
      </c>
      <c r="T53" s="34">
        <f t="shared" si="221"/>
        <v>0.4</v>
      </c>
      <c r="U53" s="34">
        <f t="shared" si="221"/>
        <v>0.4</v>
      </c>
      <c r="V53" s="34">
        <f t="shared" si="221"/>
        <v>0.4</v>
      </c>
      <c r="W53" s="34">
        <f t="shared" si="221"/>
        <v>0.4</v>
      </c>
      <c r="X53" s="34">
        <f t="shared" si="221"/>
        <v>0.4</v>
      </c>
      <c r="Y53" s="34">
        <f t="shared" si="221"/>
        <v>0.4</v>
      </c>
      <c r="Z53" s="34">
        <f t="shared" si="221"/>
        <v>0.4</v>
      </c>
      <c r="AA53" s="34">
        <f t="shared" si="221"/>
        <v>0.4</v>
      </c>
      <c r="AB53" s="34">
        <f t="shared" si="221"/>
        <v>0.4</v>
      </c>
      <c r="AC53" s="34">
        <f t="shared" si="221"/>
        <v>0.4</v>
      </c>
      <c r="AD53" s="34">
        <f t="shared" si="221"/>
        <v>0.4</v>
      </c>
      <c r="AE53" s="34">
        <f t="shared" si="220"/>
        <v>0.39999999999999997</v>
      </c>
      <c r="AF53" s="34">
        <f t="shared" si="218"/>
        <v>0.39999999999999997</v>
      </c>
      <c r="AG53" s="34">
        <f t="shared" si="218"/>
        <v>0.39999999999999997</v>
      </c>
      <c r="AH53" s="34">
        <f t="shared" si="218"/>
        <v>0.39999999999999997</v>
      </c>
      <c r="AI53" s="34">
        <f t="shared" si="218"/>
        <v>0.39999999999999997</v>
      </c>
      <c r="AJ53" s="34">
        <f t="shared" si="218"/>
        <v>0.39999999999999997</v>
      </c>
      <c r="AK53" s="34">
        <f t="shared" si="218"/>
        <v>0.39999999999999997</v>
      </c>
      <c r="AL53" s="34">
        <f t="shared" si="218"/>
        <v>0.39999999999999997</v>
      </c>
      <c r="AM53" s="34">
        <f t="shared" si="218"/>
        <v>0.39999999999999997</v>
      </c>
      <c r="AN53" s="34">
        <f t="shared" si="218"/>
        <v>0.39999999999999997</v>
      </c>
      <c r="AO53" s="34">
        <f t="shared" si="218"/>
        <v>0.39999999999999997</v>
      </c>
      <c r="AP53" s="34">
        <f t="shared" si="218"/>
        <v>0.39999999999999997</v>
      </c>
      <c r="AQ53" s="34">
        <f t="shared" si="218"/>
        <v>0.39999999999999997</v>
      </c>
      <c r="AR53" s="34">
        <f t="shared" si="218"/>
        <v>0.39999999999999997</v>
      </c>
      <c r="AS53" s="34">
        <f t="shared" si="218"/>
        <v>0.39999999999999997</v>
      </c>
      <c r="AT53" s="34">
        <f t="shared" si="218"/>
        <v>0.39999999999999997</v>
      </c>
      <c r="AU53" s="34">
        <f t="shared" si="218"/>
        <v>0.39999999999999997</v>
      </c>
      <c r="AV53" s="34">
        <f t="shared" si="218"/>
        <v>0.39999999999999997</v>
      </c>
      <c r="AW53" s="34">
        <f t="shared" si="218"/>
        <v>0.39999999999999997</v>
      </c>
      <c r="AX53" s="34">
        <f t="shared" si="218"/>
        <v>0.39999999999999997</v>
      </c>
      <c r="AY53" s="34">
        <f t="shared" si="218"/>
        <v>0.39999999999999997</v>
      </c>
      <c r="AZ53" s="34">
        <f t="shared" si="218"/>
        <v>0.39999999999999997</v>
      </c>
      <c r="BA53" s="34">
        <f t="shared" si="218"/>
        <v>0.39999999999999997</v>
      </c>
      <c r="BB53" s="34">
        <f t="shared" si="218"/>
        <v>0.39999999999999997</v>
      </c>
    </row>
    <row r="54" spans="1:54" ht="14.35" customHeight="1" outlineLevel="1" x14ac:dyDescent="0.45">
      <c r="B54" s="9" t="str">
        <f t="shared" si="216"/>
        <v>Packaging</v>
      </c>
      <c r="G54" s="34">
        <f t="shared" ref="G54:AD54" si="222">G15/G$8</f>
        <v>7.4999999999999997E-2</v>
      </c>
      <c r="H54" s="34">
        <f t="shared" si="222"/>
        <v>7.4999999999999997E-2</v>
      </c>
      <c r="I54" s="34">
        <f t="shared" si="222"/>
        <v>7.4999999999999997E-2</v>
      </c>
      <c r="J54" s="34">
        <f t="shared" si="222"/>
        <v>7.4999999999999997E-2</v>
      </c>
      <c r="K54" s="34">
        <f t="shared" si="222"/>
        <v>7.4999999999999997E-2</v>
      </c>
      <c r="L54" s="34">
        <f t="shared" si="222"/>
        <v>7.5000001193298915E-2</v>
      </c>
      <c r="M54" s="34">
        <f t="shared" si="222"/>
        <v>7.5000001159981122E-2</v>
      </c>
      <c r="N54" s="34">
        <f t="shared" si="222"/>
        <v>7.4999999999999997E-2</v>
      </c>
      <c r="O54" s="34">
        <f t="shared" si="222"/>
        <v>7.4999999999999997E-2</v>
      </c>
      <c r="P54" s="34">
        <f t="shared" si="222"/>
        <v>7.4999999999999997E-2</v>
      </c>
      <c r="Q54" s="34">
        <f t="shared" si="222"/>
        <v>7.4999999999999997E-2</v>
      </c>
      <c r="R54" s="34">
        <f t="shared" si="222"/>
        <v>7.4999999999999997E-2</v>
      </c>
      <c r="S54" s="34">
        <f t="shared" si="222"/>
        <v>7.4999999999999997E-2</v>
      </c>
      <c r="T54" s="34">
        <f t="shared" si="222"/>
        <v>7.4999999999999997E-2</v>
      </c>
      <c r="U54" s="34">
        <f t="shared" si="222"/>
        <v>7.4999999999999997E-2</v>
      </c>
      <c r="V54" s="34">
        <f t="shared" si="222"/>
        <v>7.4999999999999997E-2</v>
      </c>
      <c r="W54" s="34">
        <f t="shared" si="222"/>
        <v>7.4999999999999997E-2</v>
      </c>
      <c r="X54" s="34">
        <f t="shared" si="222"/>
        <v>7.4999999999999997E-2</v>
      </c>
      <c r="Y54" s="34">
        <f t="shared" si="222"/>
        <v>7.4999999999999997E-2</v>
      </c>
      <c r="Z54" s="34">
        <f t="shared" si="222"/>
        <v>7.4999999999999997E-2</v>
      </c>
      <c r="AA54" s="34">
        <f t="shared" si="222"/>
        <v>7.4999999999999997E-2</v>
      </c>
      <c r="AB54" s="34">
        <f t="shared" si="222"/>
        <v>7.4999999999999997E-2</v>
      </c>
      <c r="AC54" s="34">
        <f t="shared" si="222"/>
        <v>7.4999999999999997E-2</v>
      </c>
      <c r="AD54" s="34">
        <f t="shared" si="222"/>
        <v>7.4999999999999997E-2</v>
      </c>
      <c r="AE54" s="34">
        <f t="shared" si="220"/>
        <v>7.4999999999999983E-2</v>
      </c>
      <c r="AF54" s="34">
        <f t="shared" si="218"/>
        <v>7.4999999999999983E-2</v>
      </c>
      <c r="AG54" s="34">
        <f t="shared" si="218"/>
        <v>7.4999999999999983E-2</v>
      </c>
      <c r="AH54" s="34">
        <f t="shared" si="218"/>
        <v>7.4999999999999983E-2</v>
      </c>
      <c r="AI54" s="34">
        <f t="shared" si="218"/>
        <v>7.4999999999999983E-2</v>
      </c>
      <c r="AJ54" s="34">
        <f t="shared" si="218"/>
        <v>7.4999999999999983E-2</v>
      </c>
      <c r="AK54" s="34">
        <f t="shared" si="218"/>
        <v>7.4999999999999983E-2</v>
      </c>
      <c r="AL54" s="34">
        <f t="shared" si="218"/>
        <v>7.4999999999999983E-2</v>
      </c>
      <c r="AM54" s="34">
        <f t="shared" si="218"/>
        <v>7.4999999999999983E-2</v>
      </c>
      <c r="AN54" s="34">
        <f t="shared" si="218"/>
        <v>7.4999999999999983E-2</v>
      </c>
      <c r="AO54" s="34">
        <f t="shared" si="218"/>
        <v>7.4999999999999983E-2</v>
      </c>
      <c r="AP54" s="34">
        <f t="shared" si="218"/>
        <v>7.4999999999999983E-2</v>
      </c>
      <c r="AQ54" s="34">
        <f t="shared" si="218"/>
        <v>7.4999999999999983E-2</v>
      </c>
      <c r="AR54" s="34">
        <f t="shared" si="218"/>
        <v>7.4999999999999983E-2</v>
      </c>
      <c r="AS54" s="34">
        <f t="shared" si="218"/>
        <v>7.4999999999999983E-2</v>
      </c>
      <c r="AT54" s="34">
        <f t="shared" si="218"/>
        <v>7.4999999999999983E-2</v>
      </c>
      <c r="AU54" s="34">
        <f t="shared" si="218"/>
        <v>7.4999999999999983E-2</v>
      </c>
      <c r="AV54" s="34">
        <f t="shared" si="218"/>
        <v>7.4999999999999983E-2</v>
      </c>
      <c r="AW54" s="34">
        <f t="shared" si="218"/>
        <v>7.4999999999999983E-2</v>
      </c>
      <c r="AX54" s="34">
        <f t="shared" si="218"/>
        <v>7.4999999999999983E-2</v>
      </c>
      <c r="AY54" s="34">
        <f t="shared" si="218"/>
        <v>7.4999999999999983E-2</v>
      </c>
      <c r="AZ54" s="34">
        <f t="shared" si="218"/>
        <v>7.4999999999999983E-2</v>
      </c>
      <c r="BA54" s="34">
        <f t="shared" si="218"/>
        <v>7.4999999999999983E-2</v>
      </c>
      <c r="BB54" s="34">
        <f t="shared" si="218"/>
        <v>7.4999999999999983E-2</v>
      </c>
    </row>
    <row r="55" spans="1:54" ht="14.35" customHeight="1" outlineLevel="1" x14ac:dyDescent="0.45">
      <c r="B55" s="9" t="str">
        <f t="shared" si="216"/>
        <v>Rent</v>
      </c>
      <c r="G55" s="34">
        <f t="shared" ref="G55:AD55" si="223">G16/G$8</f>
        <v>6.7770542772894E-3</v>
      </c>
      <c r="H55" s="34">
        <f t="shared" si="223"/>
        <v>6.5750454214872486E-3</v>
      </c>
      <c r="I55" s="34">
        <f t="shared" si="223"/>
        <v>6.3813549830568517E-3</v>
      </c>
      <c r="J55" s="34">
        <f t="shared" si="223"/>
        <v>6.1955675139842813E-3</v>
      </c>
      <c r="K55" s="34">
        <f t="shared" si="223"/>
        <v>6.0177191125215228E-3</v>
      </c>
      <c r="L55" s="34">
        <f t="shared" si="223"/>
        <v>5.8471646621233797E-3</v>
      </c>
      <c r="M55" s="34">
        <f t="shared" si="223"/>
        <v>5.6839074659864536E-3</v>
      </c>
      <c r="N55" s="34">
        <f t="shared" si="223"/>
        <v>4.827586206896552E-3</v>
      </c>
      <c r="O55" s="34">
        <f t="shared" si="223"/>
        <v>4.827586206896552E-3</v>
      </c>
      <c r="P55" s="34">
        <f t="shared" si="223"/>
        <v>4.827586206896552E-3</v>
      </c>
      <c r="Q55" s="34">
        <f t="shared" si="223"/>
        <v>4.827586206896552E-3</v>
      </c>
      <c r="R55" s="34">
        <f t="shared" si="223"/>
        <v>4.827586206896552E-3</v>
      </c>
      <c r="S55" s="34">
        <f t="shared" si="223"/>
        <v>4.827586206896552E-3</v>
      </c>
      <c r="T55" s="34">
        <f t="shared" si="223"/>
        <v>4.827586206896552E-3</v>
      </c>
      <c r="U55" s="34">
        <f t="shared" si="223"/>
        <v>4.827586206896552E-3</v>
      </c>
      <c r="V55" s="34">
        <f t="shared" si="223"/>
        <v>4.827586206896552E-3</v>
      </c>
      <c r="W55" s="34">
        <f t="shared" si="223"/>
        <v>4.827586206896552E-3</v>
      </c>
      <c r="X55" s="34">
        <f t="shared" si="223"/>
        <v>4.827586206896552E-3</v>
      </c>
      <c r="Y55" s="34">
        <f t="shared" si="223"/>
        <v>4.827586206896552E-3</v>
      </c>
      <c r="Z55" s="34">
        <f t="shared" si="223"/>
        <v>4.827586206896552E-3</v>
      </c>
      <c r="AA55" s="34">
        <f t="shared" si="223"/>
        <v>4.827586206896552E-3</v>
      </c>
      <c r="AB55" s="34">
        <f t="shared" si="223"/>
        <v>4.827586206896552E-3</v>
      </c>
      <c r="AC55" s="34">
        <f t="shared" si="223"/>
        <v>4.827586206896552E-3</v>
      </c>
      <c r="AD55" s="34">
        <f t="shared" si="223"/>
        <v>4.827586206896552E-3</v>
      </c>
      <c r="AE55" s="34">
        <f t="shared" si="220"/>
        <v>4.8275862068965511E-3</v>
      </c>
      <c r="AF55" s="34">
        <f t="shared" si="218"/>
        <v>4.8275862068965511E-3</v>
      </c>
      <c r="AG55" s="34">
        <f t="shared" si="218"/>
        <v>4.8275862068965511E-3</v>
      </c>
      <c r="AH55" s="34">
        <f t="shared" si="218"/>
        <v>4.8275862068965511E-3</v>
      </c>
      <c r="AI55" s="34">
        <f t="shared" si="218"/>
        <v>4.8275862068965511E-3</v>
      </c>
      <c r="AJ55" s="34">
        <f t="shared" si="218"/>
        <v>4.8275862068965511E-3</v>
      </c>
      <c r="AK55" s="34">
        <f t="shared" si="218"/>
        <v>4.8275862068965511E-3</v>
      </c>
      <c r="AL55" s="34">
        <f t="shared" si="218"/>
        <v>4.8275862068965511E-3</v>
      </c>
      <c r="AM55" s="34">
        <f t="shared" si="218"/>
        <v>4.8275862068965511E-3</v>
      </c>
      <c r="AN55" s="34">
        <f t="shared" si="218"/>
        <v>4.8275862068965511E-3</v>
      </c>
      <c r="AO55" s="34">
        <f t="shared" si="218"/>
        <v>4.8275862068965511E-3</v>
      </c>
      <c r="AP55" s="34">
        <f t="shared" si="218"/>
        <v>4.8275862068965511E-3</v>
      </c>
      <c r="AQ55" s="34">
        <f t="shared" si="218"/>
        <v>4.8275862068965511E-3</v>
      </c>
      <c r="AR55" s="34">
        <f t="shared" si="218"/>
        <v>4.8275862068965511E-3</v>
      </c>
      <c r="AS55" s="34">
        <f t="shared" si="218"/>
        <v>4.8275862068965511E-3</v>
      </c>
      <c r="AT55" s="34">
        <f t="shared" si="218"/>
        <v>4.8275862068965511E-3</v>
      </c>
      <c r="AU55" s="34">
        <f t="shared" si="218"/>
        <v>4.8275862068965511E-3</v>
      </c>
      <c r="AV55" s="34">
        <f t="shared" si="218"/>
        <v>4.8275862068965511E-3</v>
      </c>
      <c r="AW55" s="34">
        <f t="shared" si="218"/>
        <v>4.8275862068965511E-3</v>
      </c>
      <c r="AX55" s="34">
        <f t="shared" si="218"/>
        <v>4.8275862068965511E-3</v>
      </c>
      <c r="AY55" s="34">
        <f t="shared" si="218"/>
        <v>4.8275862068965511E-3</v>
      </c>
      <c r="AZ55" s="34">
        <f t="shared" si="218"/>
        <v>4.8275862068965511E-3</v>
      </c>
      <c r="BA55" s="34">
        <f t="shared" si="218"/>
        <v>4.8275862068965511E-3</v>
      </c>
      <c r="BB55" s="34">
        <f t="shared" si="218"/>
        <v>4.8275862068965511E-3</v>
      </c>
    </row>
    <row r="56" spans="1:54" ht="14.35" customHeight="1" outlineLevel="1" x14ac:dyDescent="0.45">
      <c r="B56" s="9" t="str">
        <f t="shared" si="216"/>
        <v>Utilities</v>
      </c>
      <c r="G56" s="34">
        <f t="shared" ref="G56:AD56" si="224">G17/G$8</f>
        <v>0.03</v>
      </c>
      <c r="H56" s="34">
        <f t="shared" si="224"/>
        <v>3.0000000000000002E-2</v>
      </c>
      <c r="I56" s="34">
        <f t="shared" si="224"/>
        <v>3.0000000000000002E-2</v>
      </c>
      <c r="J56" s="34">
        <f t="shared" si="224"/>
        <v>0.03</v>
      </c>
      <c r="K56" s="34">
        <f t="shared" si="224"/>
        <v>3.0000000000000002E-2</v>
      </c>
      <c r="L56" s="34">
        <f t="shared" si="224"/>
        <v>0.03</v>
      </c>
      <c r="M56" s="34">
        <f t="shared" si="224"/>
        <v>0.03</v>
      </c>
      <c r="N56" s="34">
        <f t="shared" si="224"/>
        <v>0.03</v>
      </c>
      <c r="O56" s="34">
        <f t="shared" si="224"/>
        <v>0.03</v>
      </c>
      <c r="P56" s="34">
        <f t="shared" si="224"/>
        <v>0.03</v>
      </c>
      <c r="Q56" s="34">
        <f t="shared" si="224"/>
        <v>0.03</v>
      </c>
      <c r="R56" s="34">
        <f t="shared" si="224"/>
        <v>0.03</v>
      </c>
      <c r="S56" s="34">
        <f t="shared" si="224"/>
        <v>0.03</v>
      </c>
      <c r="T56" s="34">
        <f t="shared" si="224"/>
        <v>0.03</v>
      </c>
      <c r="U56" s="34">
        <f t="shared" si="224"/>
        <v>0.03</v>
      </c>
      <c r="V56" s="34">
        <f t="shared" si="224"/>
        <v>0.03</v>
      </c>
      <c r="W56" s="34">
        <f t="shared" si="224"/>
        <v>0.03</v>
      </c>
      <c r="X56" s="34">
        <f t="shared" si="224"/>
        <v>0.03</v>
      </c>
      <c r="Y56" s="34">
        <f t="shared" si="224"/>
        <v>0.03</v>
      </c>
      <c r="Z56" s="34">
        <f t="shared" si="224"/>
        <v>0.03</v>
      </c>
      <c r="AA56" s="34">
        <f t="shared" si="224"/>
        <v>0.03</v>
      </c>
      <c r="AB56" s="34">
        <f t="shared" si="224"/>
        <v>0.03</v>
      </c>
      <c r="AC56" s="34">
        <f t="shared" si="224"/>
        <v>0.03</v>
      </c>
      <c r="AD56" s="34">
        <f t="shared" si="224"/>
        <v>0.03</v>
      </c>
      <c r="AE56" s="34">
        <f t="shared" si="220"/>
        <v>3.0000000000000009E-2</v>
      </c>
      <c r="AF56" s="34">
        <f t="shared" si="218"/>
        <v>3.0000000000000009E-2</v>
      </c>
      <c r="AG56" s="34">
        <f t="shared" si="218"/>
        <v>3.0000000000000009E-2</v>
      </c>
      <c r="AH56" s="34">
        <f t="shared" si="218"/>
        <v>3.0000000000000009E-2</v>
      </c>
      <c r="AI56" s="34">
        <f t="shared" si="218"/>
        <v>3.0000000000000009E-2</v>
      </c>
      <c r="AJ56" s="34">
        <f t="shared" si="218"/>
        <v>3.0000000000000009E-2</v>
      </c>
      <c r="AK56" s="34">
        <f t="shared" si="218"/>
        <v>3.0000000000000009E-2</v>
      </c>
      <c r="AL56" s="34">
        <f t="shared" si="218"/>
        <v>3.0000000000000009E-2</v>
      </c>
      <c r="AM56" s="34">
        <f t="shared" si="218"/>
        <v>3.0000000000000009E-2</v>
      </c>
      <c r="AN56" s="34">
        <f t="shared" si="218"/>
        <v>3.0000000000000009E-2</v>
      </c>
      <c r="AO56" s="34">
        <f t="shared" si="218"/>
        <v>3.0000000000000009E-2</v>
      </c>
      <c r="AP56" s="34">
        <f t="shared" si="218"/>
        <v>3.0000000000000009E-2</v>
      </c>
      <c r="AQ56" s="34">
        <f t="shared" si="218"/>
        <v>3.0000000000000009E-2</v>
      </c>
      <c r="AR56" s="34">
        <f t="shared" si="218"/>
        <v>3.0000000000000009E-2</v>
      </c>
      <c r="AS56" s="34">
        <f t="shared" si="218"/>
        <v>3.0000000000000009E-2</v>
      </c>
      <c r="AT56" s="34">
        <f t="shared" si="218"/>
        <v>3.0000000000000009E-2</v>
      </c>
      <c r="AU56" s="34">
        <f t="shared" si="218"/>
        <v>3.0000000000000009E-2</v>
      </c>
      <c r="AV56" s="34">
        <f t="shared" si="218"/>
        <v>3.0000000000000009E-2</v>
      </c>
      <c r="AW56" s="34">
        <f t="shared" si="218"/>
        <v>3.0000000000000009E-2</v>
      </c>
      <c r="AX56" s="34">
        <f t="shared" si="218"/>
        <v>3.0000000000000009E-2</v>
      </c>
      <c r="AY56" s="34">
        <f t="shared" si="218"/>
        <v>3.0000000000000009E-2</v>
      </c>
      <c r="AZ56" s="34">
        <f t="shared" si="218"/>
        <v>3.0000000000000009E-2</v>
      </c>
      <c r="BA56" s="34">
        <f t="shared" si="218"/>
        <v>3.0000000000000009E-2</v>
      </c>
      <c r="BB56" s="34">
        <f t="shared" si="218"/>
        <v>3.0000000000000009E-2</v>
      </c>
    </row>
    <row r="57" spans="1:54" ht="14.35" customHeight="1" outlineLevel="1" x14ac:dyDescent="0.45">
      <c r="B57" s="9" t="str">
        <f t="shared" si="216"/>
        <v>Supplies</v>
      </c>
      <c r="G57" s="34">
        <f t="shared" ref="G57:AD57" si="225">G18/G$8</f>
        <v>4.4999999999999998E-2</v>
      </c>
      <c r="H57" s="34">
        <f t="shared" si="225"/>
        <v>4.5000000000000005E-2</v>
      </c>
      <c r="I57" s="34">
        <f t="shared" si="225"/>
        <v>4.5000000000000005E-2</v>
      </c>
      <c r="J57" s="34">
        <f t="shared" si="225"/>
        <v>4.4999999999999998E-2</v>
      </c>
      <c r="K57" s="34">
        <f t="shared" si="225"/>
        <v>4.5000000000000005E-2</v>
      </c>
      <c r="L57" s="34">
        <f t="shared" si="225"/>
        <v>4.5000001193298909E-2</v>
      </c>
      <c r="M57" s="34">
        <f t="shared" si="225"/>
        <v>4.5000001159981116E-2</v>
      </c>
      <c r="N57" s="34">
        <f t="shared" si="225"/>
        <v>4.4999999999999998E-2</v>
      </c>
      <c r="O57" s="34">
        <f t="shared" si="225"/>
        <v>4.4999999999999998E-2</v>
      </c>
      <c r="P57" s="34">
        <f t="shared" si="225"/>
        <v>4.4999999999999998E-2</v>
      </c>
      <c r="Q57" s="34">
        <f t="shared" si="225"/>
        <v>4.4999999999999998E-2</v>
      </c>
      <c r="R57" s="34">
        <f t="shared" si="225"/>
        <v>4.4999999999999998E-2</v>
      </c>
      <c r="S57" s="34">
        <f t="shared" si="225"/>
        <v>4.4999999999999998E-2</v>
      </c>
      <c r="T57" s="34">
        <f t="shared" si="225"/>
        <v>4.4999999999999998E-2</v>
      </c>
      <c r="U57" s="34">
        <f t="shared" si="225"/>
        <v>4.4999999999999998E-2</v>
      </c>
      <c r="V57" s="34">
        <f t="shared" si="225"/>
        <v>4.4999999999999998E-2</v>
      </c>
      <c r="W57" s="34">
        <f t="shared" si="225"/>
        <v>4.4999999999999998E-2</v>
      </c>
      <c r="X57" s="34">
        <f t="shared" si="225"/>
        <v>4.4999999999999998E-2</v>
      </c>
      <c r="Y57" s="34">
        <f t="shared" si="225"/>
        <v>4.4999999999999998E-2</v>
      </c>
      <c r="Z57" s="34">
        <f t="shared" si="225"/>
        <v>4.4999999999999998E-2</v>
      </c>
      <c r="AA57" s="34">
        <f t="shared" si="225"/>
        <v>4.4999999999999998E-2</v>
      </c>
      <c r="AB57" s="34">
        <f t="shared" si="225"/>
        <v>4.4999999999999998E-2</v>
      </c>
      <c r="AC57" s="34">
        <f t="shared" si="225"/>
        <v>4.4999999999999998E-2</v>
      </c>
      <c r="AD57" s="34">
        <f t="shared" si="225"/>
        <v>4.4999999999999998E-2</v>
      </c>
      <c r="AE57" s="34">
        <f t="shared" si="220"/>
        <v>4.4999999999999991E-2</v>
      </c>
      <c r="AF57" s="34">
        <f t="shared" si="218"/>
        <v>4.4999999999999991E-2</v>
      </c>
      <c r="AG57" s="34">
        <f t="shared" si="218"/>
        <v>4.4999999999999991E-2</v>
      </c>
      <c r="AH57" s="34">
        <f t="shared" si="218"/>
        <v>4.4999999999999991E-2</v>
      </c>
      <c r="AI57" s="34">
        <f t="shared" si="218"/>
        <v>4.4999999999999991E-2</v>
      </c>
      <c r="AJ57" s="34">
        <f t="shared" si="218"/>
        <v>4.4999999999999991E-2</v>
      </c>
      <c r="AK57" s="34">
        <f t="shared" si="218"/>
        <v>4.4999999999999991E-2</v>
      </c>
      <c r="AL57" s="34">
        <f t="shared" si="218"/>
        <v>4.4999999999999991E-2</v>
      </c>
      <c r="AM57" s="34">
        <f t="shared" si="218"/>
        <v>4.4999999999999991E-2</v>
      </c>
      <c r="AN57" s="34">
        <f t="shared" si="218"/>
        <v>4.4999999999999991E-2</v>
      </c>
      <c r="AO57" s="34">
        <f t="shared" si="218"/>
        <v>4.4999999999999991E-2</v>
      </c>
      <c r="AP57" s="34">
        <f t="shared" si="218"/>
        <v>4.4999999999999991E-2</v>
      </c>
      <c r="AQ57" s="34">
        <f t="shared" si="218"/>
        <v>4.4999999999999991E-2</v>
      </c>
      <c r="AR57" s="34">
        <f t="shared" si="218"/>
        <v>4.4999999999999991E-2</v>
      </c>
      <c r="AS57" s="34">
        <f t="shared" si="218"/>
        <v>4.4999999999999991E-2</v>
      </c>
      <c r="AT57" s="34">
        <f t="shared" si="218"/>
        <v>4.4999999999999991E-2</v>
      </c>
      <c r="AU57" s="34">
        <f t="shared" si="218"/>
        <v>4.4999999999999991E-2</v>
      </c>
      <c r="AV57" s="34">
        <f t="shared" si="218"/>
        <v>4.4999999999999991E-2</v>
      </c>
      <c r="AW57" s="34">
        <f t="shared" si="218"/>
        <v>4.4999999999999991E-2</v>
      </c>
      <c r="AX57" s="34">
        <f t="shared" si="218"/>
        <v>4.4999999999999991E-2</v>
      </c>
      <c r="AY57" s="34">
        <f t="shared" si="218"/>
        <v>4.4999999999999991E-2</v>
      </c>
      <c r="AZ57" s="34">
        <f t="shared" si="218"/>
        <v>4.4999999999999991E-2</v>
      </c>
      <c r="BA57" s="34">
        <f t="shared" si="218"/>
        <v>4.4999999999999991E-2</v>
      </c>
      <c r="BB57" s="34">
        <f t="shared" si="218"/>
        <v>4.4999999999999991E-2</v>
      </c>
    </row>
    <row r="58" spans="1:54" ht="14.35" customHeight="1" outlineLevel="1" x14ac:dyDescent="0.45">
      <c r="B58" s="9" t="str">
        <f t="shared" si="216"/>
        <v>Depreciation</v>
      </c>
      <c r="G58" s="34">
        <f t="shared" ref="G58:AD58" si="226">G19/G$8</f>
        <v>1.4571654209795471E-2</v>
      </c>
      <c r="H58" s="34">
        <f t="shared" si="226"/>
        <v>1.4137305734244715E-2</v>
      </c>
      <c r="I58" s="34">
        <f t="shared" si="226"/>
        <v>1.4496031839054414E-2</v>
      </c>
      <c r="J58" s="34">
        <f t="shared" si="226"/>
        <v>1.4073992777738442E-2</v>
      </c>
      <c r="K58" s="34">
        <f t="shared" si="226"/>
        <v>1.366998828386932E-2</v>
      </c>
      <c r="L58" s="34">
        <f t="shared" si="226"/>
        <v>1.399284975292746E-2</v>
      </c>
      <c r="M58" s="34">
        <f t="shared" si="226"/>
        <v>1.3602158956852182E-2</v>
      </c>
      <c r="N58" s="34">
        <f t="shared" si="226"/>
        <v>1.1552896551724137E-2</v>
      </c>
      <c r="O58" s="34">
        <f t="shared" si="226"/>
        <v>1.1552896551724137E-2</v>
      </c>
      <c r="P58" s="34">
        <f t="shared" si="226"/>
        <v>1.1552896551724137E-2</v>
      </c>
      <c r="Q58" s="34">
        <f t="shared" si="226"/>
        <v>1.1552896551724137E-2</v>
      </c>
      <c r="R58" s="34">
        <f t="shared" si="226"/>
        <v>1.1435607881773399E-2</v>
      </c>
      <c r="S58" s="34">
        <f t="shared" si="226"/>
        <v>1.1435607881773399E-2</v>
      </c>
      <c r="T58" s="34">
        <f t="shared" si="226"/>
        <v>1.1435607881773399E-2</v>
      </c>
      <c r="U58" s="34">
        <f t="shared" si="226"/>
        <v>1.2491203940886699E-2</v>
      </c>
      <c r="V58" s="34">
        <f t="shared" si="226"/>
        <v>1.2491203940886699E-2</v>
      </c>
      <c r="W58" s="34">
        <f t="shared" si="226"/>
        <v>1.2491203940886699E-2</v>
      </c>
      <c r="X58" s="34">
        <f t="shared" si="226"/>
        <v>1.342950935960591E-2</v>
      </c>
      <c r="Y58" s="34">
        <f t="shared" si="226"/>
        <v>1.342950935960591E-2</v>
      </c>
      <c r="Z58" s="34">
        <f t="shared" si="226"/>
        <v>1.342950935960591E-2</v>
      </c>
      <c r="AA58" s="34">
        <f t="shared" si="226"/>
        <v>1.3898662068965518E-2</v>
      </c>
      <c r="AB58" s="34">
        <f t="shared" si="226"/>
        <v>1.3898662068965518E-2</v>
      </c>
      <c r="AC58" s="34">
        <f t="shared" si="226"/>
        <v>1.3898662068965518E-2</v>
      </c>
      <c r="AD58" s="34">
        <f t="shared" si="226"/>
        <v>1.3194933990147782E-2</v>
      </c>
      <c r="AE58" s="34">
        <f t="shared" si="220"/>
        <v>1.2960356321839081E-2</v>
      </c>
      <c r="AF58" s="34">
        <f t="shared" si="218"/>
        <v>1.2960356321839081E-2</v>
      </c>
      <c r="AG58" s="34">
        <f t="shared" si="218"/>
        <v>1.2960356321839081E-2</v>
      </c>
      <c r="AH58" s="34">
        <f t="shared" si="218"/>
        <v>1.2960356321839081E-2</v>
      </c>
      <c r="AI58" s="34">
        <f t="shared" si="218"/>
        <v>1.2960356321839081E-2</v>
      </c>
      <c r="AJ58" s="34">
        <f t="shared" si="218"/>
        <v>1.2960356321839081E-2</v>
      </c>
      <c r="AK58" s="34">
        <f t="shared" si="218"/>
        <v>1.2960356321839081E-2</v>
      </c>
      <c r="AL58" s="34">
        <f t="shared" si="218"/>
        <v>1.2960356321839081E-2</v>
      </c>
      <c r="AM58" s="34">
        <f t="shared" si="218"/>
        <v>1.2960356321839081E-2</v>
      </c>
      <c r="AN58" s="34">
        <f t="shared" si="218"/>
        <v>1.2960356321839081E-2</v>
      </c>
      <c r="AO58" s="34">
        <f t="shared" si="218"/>
        <v>1.2960356321839081E-2</v>
      </c>
      <c r="AP58" s="34">
        <f t="shared" si="218"/>
        <v>1.2960356321839081E-2</v>
      </c>
      <c r="AQ58" s="34">
        <f t="shared" si="218"/>
        <v>1.2960356321839081E-2</v>
      </c>
      <c r="AR58" s="34">
        <f t="shared" si="218"/>
        <v>1.2960356321839081E-2</v>
      </c>
      <c r="AS58" s="34">
        <f t="shared" si="218"/>
        <v>1.2960356321839081E-2</v>
      </c>
      <c r="AT58" s="34">
        <f t="shared" si="218"/>
        <v>1.2960356321839081E-2</v>
      </c>
      <c r="AU58" s="34">
        <f t="shared" si="218"/>
        <v>1.2960356321839081E-2</v>
      </c>
      <c r="AV58" s="34">
        <f t="shared" si="218"/>
        <v>1.2960356321839081E-2</v>
      </c>
      <c r="AW58" s="34">
        <f t="shared" si="218"/>
        <v>1.2960356321839081E-2</v>
      </c>
      <c r="AX58" s="34">
        <f t="shared" si="218"/>
        <v>1.2960356321839081E-2</v>
      </c>
      <c r="AY58" s="34">
        <f t="shared" si="218"/>
        <v>1.2960356321839081E-2</v>
      </c>
      <c r="AZ58" s="34">
        <f t="shared" si="218"/>
        <v>1.2960356321839081E-2</v>
      </c>
      <c r="BA58" s="34">
        <f t="shared" si="218"/>
        <v>1.2960356321839081E-2</v>
      </c>
      <c r="BB58" s="34">
        <f t="shared" si="218"/>
        <v>1.2960356321839081E-2</v>
      </c>
    </row>
    <row r="59" spans="1:54" ht="14.35" customHeight="1" outlineLevel="1" x14ac:dyDescent="0.45">
      <c r="B59" s="9" t="str">
        <f t="shared" si="216"/>
        <v>Other</v>
      </c>
      <c r="G59" s="34">
        <f t="shared" ref="G59:AD59" si="227">G20/G$8</f>
        <v>1.4999999999999999E-2</v>
      </c>
      <c r="H59" s="34">
        <f t="shared" si="227"/>
        <v>1.5000000000000001E-2</v>
      </c>
      <c r="I59" s="34">
        <f t="shared" si="227"/>
        <v>1.5000000000000001E-2</v>
      </c>
      <c r="J59" s="34">
        <f t="shared" si="227"/>
        <v>1.4999999999999999E-2</v>
      </c>
      <c r="K59" s="34">
        <f t="shared" si="227"/>
        <v>1.5000000000000001E-2</v>
      </c>
      <c r="L59" s="34">
        <f t="shared" si="227"/>
        <v>1.5000001193298912E-2</v>
      </c>
      <c r="M59" s="34">
        <f t="shared" si="227"/>
        <v>1.5000001159981116E-2</v>
      </c>
      <c r="N59" s="34">
        <f t="shared" si="227"/>
        <v>1.4999999999999999E-2</v>
      </c>
      <c r="O59" s="34">
        <f t="shared" si="227"/>
        <v>1.4999999999999999E-2</v>
      </c>
      <c r="P59" s="34">
        <f t="shared" si="227"/>
        <v>1.4999999999999999E-2</v>
      </c>
      <c r="Q59" s="34">
        <f t="shared" si="227"/>
        <v>1.4999999999999999E-2</v>
      </c>
      <c r="R59" s="34">
        <f t="shared" si="227"/>
        <v>1.4999999999999999E-2</v>
      </c>
      <c r="S59" s="34">
        <f t="shared" si="227"/>
        <v>1.4999999999999999E-2</v>
      </c>
      <c r="T59" s="34">
        <f t="shared" si="227"/>
        <v>1.4999999999999999E-2</v>
      </c>
      <c r="U59" s="34">
        <f t="shared" si="227"/>
        <v>1.4999999999999999E-2</v>
      </c>
      <c r="V59" s="34">
        <f t="shared" si="227"/>
        <v>1.4999999999999999E-2</v>
      </c>
      <c r="W59" s="34">
        <f t="shared" si="227"/>
        <v>1.4999999999999999E-2</v>
      </c>
      <c r="X59" s="34">
        <f t="shared" si="227"/>
        <v>1.4999999999999999E-2</v>
      </c>
      <c r="Y59" s="34">
        <f t="shared" si="227"/>
        <v>1.4999999999999999E-2</v>
      </c>
      <c r="Z59" s="34">
        <f t="shared" si="227"/>
        <v>1.4999999999999999E-2</v>
      </c>
      <c r="AA59" s="34">
        <f t="shared" si="227"/>
        <v>1.4999999999999999E-2</v>
      </c>
      <c r="AB59" s="34">
        <f t="shared" si="227"/>
        <v>1.4999999999999999E-2</v>
      </c>
      <c r="AC59" s="34">
        <f t="shared" si="227"/>
        <v>1.4999999999999999E-2</v>
      </c>
      <c r="AD59" s="34">
        <f t="shared" si="227"/>
        <v>1.4999999999999999E-2</v>
      </c>
      <c r="AE59" s="34">
        <f t="shared" si="220"/>
        <v>1.5000000000000005E-2</v>
      </c>
      <c r="AF59" s="34">
        <f t="shared" si="218"/>
        <v>1.5000000000000005E-2</v>
      </c>
      <c r="AG59" s="34">
        <f t="shared" si="218"/>
        <v>1.5000000000000005E-2</v>
      </c>
      <c r="AH59" s="34">
        <f t="shared" si="218"/>
        <v>1.5000000000000005E-2</v>
      </c>
      <c r="AI59" s="34">
        <f t="shared" si="218"/>
        <v>1.5000000000000005E-2</v>
      </c>
      <c r="AJ59" s="34">
        <f t="shared" si="218"/>
        <v>1.5000000000000005E-2</v>
      </c>
      <c r="AK59" s="34">
        <f t="shared" si="218"/>
        <v>1.5000000000000005E-2</v>
      </c>
      <c r="AL59" s="34">
        <f t="shared" si="218"/>
        <v>1.5000000000000005E-2</v>
      </c>
      <c r="AM59" s="34">
        <f t="shared" si="218"/>
        <v>1.5000000000000005E-2</v>
      </c>
      <c r="AN59" s="34">
        <f t="shared" si="218"/>
        <v>1.5000000000000005E-2</v>
      </c>
      <c r="AO59" s="34">
        <f t="shared" si="218"/>
        <v>1.5000000000000005E-2</v>
      </c>
      <c r="AP59" s="34">
        <f t="shared" si="218"/>
        <v>1.5000000000000005E-2</v>
      </c>
      <c r="AQ59" s="34">
        <f t="shared" si="218"/>
        <v>1.5000000000000005E-2</v>
      </c>
      <c r="AR59" s="34">
        <f t="shared" si="218"/>
        <v>1.5000000000000005E-2</v>
      </c>
      <c r="AS59" s="34">
        <f t="shared" si="218"/>
        <v>1.5000000000000005E-2</v>
      </c>
      <c r="AT59" s="34">
        <f t="shared" si="218"/>
        <v>1.5000000000000005E-2</v>
      </c>
      <c r="AU59" s="34">
        <f t="shared" si="218"/>
        <v>1.5000000000000005E-2</v>
      </c>
      <c r="AV59" s="34">
        <f t="shared" si="218"/>
        <v>1.5000000000000005E-2</v>
      </c>
      <c r="AW59" s="34">
        <f t="shared" si="218"/>
        <v>1.5000000000000005E-2</v>
      </c>
      <c r="AX59" s="34">
        <f t="shared" si="218"/>
        <v>1.5000000000000005E-2</v>
      </c>
      <c r="AY59" s="34">
        <f t="shared" si="218"/>
        <v>1.5000000000000005E-2</v>
      </c>
      <c r="AZ59" s="34">
        <f t="shared" si="218"/>
        <v>1.5000000000000005E-2</v>
      </c>
      <c r="BA59" s="34">
        <f t="shared" si="218"/>
        <v>1.5000000000000005E-2</v>
      </c>
      <c r="BB59" s="34">
        <f t="shared" si="218"/>
        <v>1.5000000000000005E-2</v>
      </c>
    </row>
    <row r="60" spans="1:54" ht="14.35" customHeight="1" outlineLevel="1" x14ac:dyDescent="0.45">
      <c r="B60" s="11" t="str">
        <f t="shared" si="216"/>
        <v>Total Cost of Goods Sold</v>
      </c>
      <c r="G60" s="34">
        <f t="shared" ref="G60:AD60" si="228">G21/G$8</f>
        <v>0.71398899351062473</v>
      </c>
      <c r="H60" s="34">
        <f t="shared" si="228"/>
        <v>0.70954796428542666</v>
      </c>
      <c r="I60" s="34">
        <f t="shared" si="228"/>
        <v>0.72291372928989839</v>
      </c>
      <c r="J60" s="34">
        <f t="shared" si="228"/>
        <v>0.72267839694115976</v>
      </c>
      <c r="K60" s="34">
        <f t="shared" si="228"/>
        <v>0.72285986001229741</v>
      </c>
      <c r="L60" s="34">
        <f t="shared" si="228"/>
        <v>0.72138324584463498</v>
      </c>
      <c r="M60" s="34">
        <f t="shared" si="228"/>
        <v>0.72001836018109633</v>
      </c>
      <c r="N60" s="34">
        <f t="shared" si="228"/>
        <v>0.6966637339901478</v>
      </c>
      <c r="O60" s="34">
        <f t="shared" si="228"/>
        <v>0.6966637339901478</v>
      </c>
      <c r="P60" s="34">
        <f t="shared" si="228"/>
        <v>0.69921299507389167</v>
      </c>
      <c r="Q60" s="34">
        <f t="shared" si="228"/>
        <v>0.69921299507389167</v>
      </c>
      <c r="R60" s="34">
        <f t="shared" si="228"/>
        <v>0.69909570640394092</v>
      </c>
      <c r="S60" s="34">
        <f t="shared" si="228"/>
        <v>0.70504398226600984</v>
      </c>
      <c r="T60" s="34">
        <f t="shared" si="228"/>
        <v>0.70504398226600984</v>
      </c>
      <c r="U60" s="34">
        <f t="shared" si="228"/>
        <v>0.70949859310344821</v>
      </c>
      <c r="V60" s="34">
        <f t="shared" si="228"/>
        <v>0.7103483467980295</v>
      </c>
      <c r="W60" s="34">
        <f t="shared" si="228"/>
        <v>0.7103483467980295</v>
      </c>
      <c r="X60" s="34">
        <f t="shared" si="228"/>
        <v>0.71808468177339901</v>
      </c>
      <c r="Y60" s="34">
        <f t="shared" si="228"/>
        <v>0.71808468177339901</v>
      </c>
      <c r="Z60" s="34">
        <f t="shared" si="228"/>
        <v>0.71808468177339901</v>
      </c>
      <c r="AA60" s="34">
        <f t="shared" si="228"/>
        <v>0.71855383448275867</v>
      </c>
      <c r="AB60" s="34">
        <f t="shared" si="228"/>
        <v>0.71855383448275867</v>
      </c>
      <c r="AC60" s="34">
        <f t="shared" si="228"/>
        <v>0.71855383448275867</v>
      </c>
      <c r="AD60" s="34">
        <f t="shared" si="228"/>
        <v>0.71785010640394087</v>
      </c>
      <c r="AE60" s="34">
        <f t="shared" si="220"/>
        <v>0.71400407553366163</v>
      </c>
      <c r="AF60" s="34">
        <f t="shared" si="218"/>
        <v>0.71400407553366163</v>
      </c>
      <c r="AG60" s="34">
        <f t="shared" si="218"/>
        <v>0.71400407553366163</v>
      </c>
      <c r="AH60" s="34">
        <f t="shared" si="218"/>
        <v>0.71400407553366163</v>
      </c>
      <c r="AI60" s="34">
        <f t="shared" si="218"/>
        <v>0.71400407553366163</v>
      </c>
      <c r="AJ60" s="34">
        <f t="shared" si="218"/>
        <v>0.71400407553366163</v>
      </c>
      <c r="AK60" s="34">
        <f t="shared" si="218"/>
        <v>0.71400407553366163</v>
      </c>
      <c r="AL60" s="34">
        <f t="shared" si="218"/>
        <v>0.71400407553366163</v>
      </c>
      <c r="AM60" s="34">
        <f t="shared" si="218"/>
        <v>0.71400407553366163</v>
      </c>
      <c r="AN60" s="34">
        <f t="shared" si="218"/>
        <v>0.71400407553366163</v>
      </c>
      <c r="AO60" s="34">
        <f t="shared" si="218"/>
        <v>0.71400407553366163</v>
      </c>
      <c r="AP60" s="34">
        <f t="shared" si="218"/>
        <v>0.71400407553366163</v>
      </c>
      <c r="AQ60" s="34">
        <f t="shared" si="218"/>
        <v>0.71400407553366163</v>
      </c>
      <c r="AR60" s="34">
        <f t="shared" si="218"/>
        <v>0.71400407553366163</v>
      </c>
      <c r="AS60" s="34">
        <f t="shared" si="218"/>
        <v>0.71400407553366163</v>
      </c>
      <c r="AT60" s="34">
        <f t="shared" si="218"/>
        <v>0.71400407553366163</v>
      </c>
      <c r="AU60" s="34">
        <f t="shared" si="218"/>
        <v>0.71400407553366163</v>
      </c>
      <c r="AV60" s="34">
        <f t="shared" si="218"/>
        <v>0.71400407553366163</v>
      </c>
      <c r="AW60" s="34">
        <f t="shared" si="218"/>
        <v>0.71400407553366163</v>
      </c>
      <c r="AX60" s="34">
        <f t="shared" si="218"/>
        <v>0.71400407553366163</v>
      </c>
      <c r="AY60" s="34">
        <f t="shared" si="218"/>
        <v>0.71400407553366163</v>
      </c>
      <c r="AZ60" s="34">
        <f t="shared" si="218"/>
        <v>0.71400407553366163</v>
      </c>
      <c r="BA60" s="34">
        <f t="shared" si="218"/>
        <v>0.71400407553366163</v>
      </c>
      <c r="BB60" s="34">
        <f t="shared" si="218"/>
        <v>0.71400407553366163</v>
      </c>
    </row>
    <row r="61" spans="1:54" ht="5" customHeight="1" outlineLevel="1" x14ac:dyDescent="0.45">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row>
    <row r="62" spans="1:54" ht="14.35" customHeight="1" outlineLevel="1" x14ac:dyDescent="0.45">
      <c r="B62" s="30" t="str">
        <f t="shared" ref="B62:B69" si="229">B26</f>
        <v>Selling, General &amp; Administrative</v>
      </c>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row>
    <row r="63" spans="1:54" ht="14.35" customHeight="1" outlineLevel="1" x14ac:dyDescent="0.45">
      <c r="B63" s="9" t="str">
        <f t="shared" si="229"/>
        <v>Salaries</v>
      </c>
      <c r="G63" s="34">
        <f t="shared" ref="G63:AD63" si="230">G27/G$8</f>
        <v>3.5037832559734895E-2</v>
      </c>
      <c r="H63" s="34">
        <f t="shared" si="230"/>
        <v>3.3993433005654536E-2</v>
      </c>
      <c r="I63" s="34">
        <f t="shared" si="230"/>
        <v>3.2992040236396646E-2</v>
      </c>
      <c r="J63" s="34">
        <f t="shared" si="230"/>
        <v>3.2031506357410908E-2</v>
      </c>
      <c r="K63" s="34">
        <f t="shared" si="230"/>
        <v>3.1112017999120677E-2</v>
      </c>
      <c r="L63" s="34">
        <f t="shared" si="230"/>
        <v>3.0230239865014028E-2</v>
      </c>
      <c r="M63" s="34">
        <f t="shared" si="230"/>
        <v>2.9386189032842545E-2</v>
      </c>
      <c r="N63" s="34">
        <f t="shared" si="230"/>
        <v>2.495894975369458E-2</v>
      </c>
      <c r="O63" s="34">
        <f t="shared" si="230"/>
        <v>2.495894975369458E-2</v>
      </c>
      <c r="P63" s="34">
        <f t="shared" si="230"/>
        <v>2.495894975369458E-2</v>
      </c>
      <c r="Q63" s="34">
        <f t="shared" si="230"/>
        <v>2.495894975369458E-2</v>
      </c>
      <c r="R63" s="34">
        <f t="shared" si="230"/>
        <v>2.495894975369458E-2</v>
      </c>
      <c r="S63" s="34">
        <f t="shared" si="230"/>
        <v>2.495894975369458E-2</v>
      </c>
      <c r="T63" s="34">
        <f t="shared" si="230"/>
        <v>2.495894975369458E-2</v>
      </c>
      <c r="U63" s="34">
        <f t="shared" si="230"/>
        <v>2.495894975369458E-2</v>
      </c>
      <c r="V63" s="34">
        <f t="shared" si="230"/>
        <v>2.495894975369458E-2</v>
      </c>
      <c r="W63" s="34">
        <f t="shared" si="230"/>
        <v>2.495894975369458E-2</v>
      </c>
      <c r="X63" s="34">
        <f t="shared" si="230"/>
        <v>2.495894975369458E-2</v>
      </c>
      <c r="Y63" s="34">
        <f t="shared" si="230"/>
        <v>2.495894975369458E-2</v>
      </c>
      <c r="Z63" s="34">
        <f t="shared" si="230"/>
        <v>2.495894975369458E-2</v>
      </c>
      <c r="AA63" s="34">
        <f t="shared" si="230"/>
        <v>2.495894975369458E-2</v>
      </c>
      <c r="AB63" s="34">
        <f t="shared" si="230"/>
        <v>2.495894975369458E-2</v>
      </c>
      <c r="AC63" s="34">
        <f t="shared" si="230"/>
        <v>2.495894975369458E-2</v>
      </c>
      <c r="AD63" s="34">
        <f t="shared" si="230"/>
        <v>2.495894975369458E-2</v>
      </c>
      <c r="AE63" s="34">
        <f>AVERAGE($S63:$AD63)</f>
        <v>2.4958949753694584E-2</v>
      </c>
      <c r="AF63" s="34">
        <f t="shared" ref="AF63:BB69" si="231">AVERAGE($S63:$AD63)</f>
        <v>2.4958949753694584E-2</v>
      </c>
      <c r="AG63" s="34">
        <f t="shared" si="231"/>
        <v>2.4958949753694584E-2</v>
      </c>
      <c r="AH63" s="34">
        <f t="shared" si="231"/>
        <v>2.4958949753694584E-2</v>
      </c>
      <c r="AI63" s="34">
        <f t="shared" si="231"/>
        <v>2.4958949753694584E-2</v>
      </c>
      <c r="AJ63" s="34">
        <f t="shared" si="231"/>
        <v>2.4958949753694584E-2</v>
      </c>
      <c r="AK63" s="34">
        <f t="shared" si="231"/>
        <v>2.4958949753694584E-2</v>
      </c>
      <c r="AL63" s="34">
        <f t="shared" si="231"/>
        <v>2.4958949753694584E-2</v>
      </c>
      <c r="AM63" s="34">
        <f t="shared" si="231"/>
        <v>2.4958949753694584E-2</v>
      </c>
      <c r="AN63" s="34">
        <f t="shared" si="231"/>
        <v>2.4958949753694584E-2</v>
      </c>
      <c r="AO63" s="34">
        <f t="shared" si="231"/>
        <v>2.4958949753694584E-2</v>
      </c>
      <c r="AP63" s="34">
        <f t="shared" si="231"/>
        <v>2.4958949753694584E-2</v>
      </c>
      <c r="AQ63" s="34">
        <f t="shared" si="231"/>
        <v>2.4958949753694584E-2</v>
      </c>
      <c r="AR63" s="34">
        <f t="shared" si="231"/>
        <v>2.4958949753694584E-2</v>
      </c>
      <c r="AS63" s="34">
        <f t="shared" si="231"/>
        <v>2.4958949753694584E-2</v>
      </c>
      <c r="AT63" s="34">
        <f t="shared" si="231"/>
        <v>2.4958949753694584E-2</v>
      </c>
      <c r="AU63" s="34">
        <f t="shared" si="231"/>
        <v>2.4958949753694584E-2</v>
      </c>
      <c r="AV63" s="34">
        <f t="shared" si="231"/>
        <v>2.4958949753694584E-2</v>
      </c>
      <c r="AW63" s="34">
        <f t="shared" si="231"/>
        <v>2.4958949753694584E-2</v>
      </c>
      <c r="AX63" s="34">
        <f t="shared" si="231"/>
        <v>2.4958949753694584E-2</v>
      </c>
      <c r="AY63" s="34">
        <f t="shared" si="231"/>
        <v>2.4958949753694584E-2</v>
      </c>
      <c r="AZ63" s="34">
        <f t="shared" si="231"/>
        <v>2.4958949753694584E-2</v>
      </c>
      <c r="BA63" s="34">
        <f t="shared" si="231"/>
        <v>2.4958949753694584E-2</v>
      </c>
      <c r="BB63" s="34">
        <f t="shared" si="231"/>
        <v>2.4958949753694584E-2</v>
      </c>
    </row>
    <row r="64" spans="1:54" ht="14.35" customHeight="1" outlineLevel="1" x14ac:dyDescent="0.45">
      <c r="B64" s="9" t="str">
        <f t="shared" si="229"/>
        <v>Employee Bonus</v>
      </c>
      <c r="G64" s="34">
        <f t="shared" ref="G64:AD64" si="232">G28/G$8</f>
        <v>1.7518914896795145E-2</v>
      </c>
      <c r="H64" s="34">
        <f t="shared" si="232"/>
        <v>1.6996715160981266E-2</v>
      </c>
      <c r="I64" s="34">
        <f t="shared" si="232"/>
        <v>1.6496018815880979E-2</v>
      </c>
      <c r="J64" s="34">
        <f t="shared" si="232"/>
        <v>1.6015751914303922E-2</v>
      </c>
      <c r="K64" s="34">
        <f t="shared" si="232"/>
        <v>1.5556007771454397E-2</v>
      </c>
      <c r="L64" s="34">
        <f t="shared" si="232"/>
        <v>1.5115118739208103E-2</v>
      </c>
      <c r="M64" s="34">
        <f t="shared" si="232"/>
        <v>1.4693093356440158E-2</v>
      </c>
      <c r="N64" s="34">
        <f t="shared" si="232"/>
        <v>1.2479473891625617E-2</v>
      </c>
      <c r="O64" s="34">
        <f t="shared" si="232"/>
        <v>1.2479473891625617E-2</v>
      </c>
      <c r="P64" s="34">
        <f t="shared" si="232"/>
        <v>1.2479473891625617E-2</v>
      </c>
      <c r="Q64" s="34">
        <f t="shared" si="232"/>
        <v>1.2479473891625617E-2</v>
      </c>
      <c r="R64" s="34">
        <f t="shared" si="232"/>
        <v>1.2479473891625617E-2</v>
      </c>
      <c r="S64" s="34">
        <f t="shared" si="232"/>
        <v>1.2479473891625617E-2</v>
      </c>
      <c r="T64" s="34">
        <f t="shared" si="232"/>
        <v>1.2479473891625617E-2</v>
      </c>
      <c r="U64" s="34">
        <f t="shared" si="232"/>
        <v>1.2479473891625617E-2</v>
      </c>
      <c r="V64" s="34">
        <f t="shared" si="232"/>
        <v>1.2479473891625617E-2</v>
      </c>
      <c r="W64" s="34">
        <f t="shared" si="232"/>
        <v>1.2479473891625617E-2</v>
      </c>
      <c r="X64" s="34">
        <f t="shared" si="232"/>
        <v>1.2479473891625617E-2</v>
      </c>
      <c r="Y64" s="34">
        <f t="shared" si="232"/>
        <v>1.2479473891625617E-2</v>
      </c>
      <c r="Z64" s="34">
        <f t="shared" si="232"/>
        <v>1.2479473891625617E-2</v>
      </c>
      <c r="AA64" s="34">
        <f t="shared" si="232"/>
        <v>1.2479473891625617E-2</v>
      </c>
      <c r="AB64" s="34">
        <f t="shared" si="232"/>
        <v>1.2479473891625617E-2</v>
      </c>
      <c r="AC64" s="34">
        <f t="shared" si="232"/>
        <v>1.2479473891625617E-2</v>
      </c>
      <c r="AD64" s="34">
        <f t="shared" si="232"/>
        <v>1.2479473891625617E-2</v>
      </c>
      <c r="AE64" s="34">
        <f t="shared" ref="AE64:AT69" si="233">AVERAGE($S64:$AD64)</f>
        <v>1.2479473891625617E-2</v>
      </c>
      <c r="AF64" s="34">
        <f t="shared" si="233"/>
        <v>1.2479473891625617E-2</v>
      </c>
      <c r="AG64" s="34">
        <f t="shared" si="233"/>
        <v>1.2479473891625617E-2</v>
      </c>
      <c r="AH64" s="34">
        <f t="shared" si="233"/>
        <v>1.2479473891625617E-2</v>
      </c>
      <c r="AI64" s="34">
        <f t="shared" si="233"/>
        <v>1.2479473891625617E-2</v>
      </c>
      <c r="AJ64" s="34">
        <f t="shared" si="233"/>
        <v>1.2479473891625617E-2</v>
      </c>
      <c r="AK64" s="34">
        <f t="shared" si="233"/>
        <v>1.2479473891625617E-2</v>
      </c>
      <c r="AL64" s="34">
        <f t="shared" si="233"/>
        <v>1.2479473891625617E-2</v>
      </c>
      <c r="AM64" s="34">
        <f t="shared" si="233"/>
        <v>1.2479473891625617E-2</v>
      </c>
      <c r="AN64" s="34">
        <f t="shared" si="233"/>
        <v>1.2479473891625617E-2</v>
      </c>
      <c r="AO64" s="34">
        <f t="shared" si="233"/>
        <v>1.2479473891625617E-2</v>
      </c>
      <c r="AP64" s="34">
        <f t="shared" si="233"/>
        <v>1.2479473891625617E-2</v>
      </c>
      <c r="AQ64" s="34">
        <f t="shared" si="233"/>
        <v>1.2479473891625617E-2</v>
      </c>
      <c r="AR64" s="34">
        <f t="shared" si="233"/>
        <v>1.2479473891625617E-2</v>
      </c>
      <c r="AS64" s="34">
        <f t="shared" si="233"/>
        <v>1.2479473891625617E-2</v>
      </c>
      <c r="AT64" s="34">
        <f t="shared" si="233"/>
        <v>1.2479473891625617E-2</v>
      </c>
      <c r="AU64" s="34">
        <f t="shared" si="231"/>
        <v>1.2479473891625617E-2</v>
      </c>
      <c r="AV64" s="34">
        <f t="shared" si="231"/>
        <v>1.2479473891625617E-2</v>
      </c>
      <c r="AW64" s="34">
        <f t="shared" si="231"/>
        <v>1.2479473891625617E-2</v>
      </c>
      <c r="AX64" s="34">
        <f t="shared" si="231"/>
        <v>1.2479473891625617E-2</v>
      </c>
      <c r="AY64" s="34">
        <f t="shared" si="231"/>
        <v>1.2479473891625617E-2</v>
      </c>
      <c r="AZ64" s="34">
        <f t="shared" si="231"/>
        <v>1.2479473891625617E-2</v>
      </c>
      <c r="BA64" s="34">
        <f t="shared" si="231"/>
        <v>1.2479473891625617E-2</v>
      </c>
      <c r="BB64" s="34">
        <f t="shared" si="231"/>
        <v>1.2479473891625617E-2</v>
      </c>
    </row>
    <row r="65" spans="1:54" ht="14.35" customHeight="1" outlineLevel="1" x14ac:dyDescent="0.45">
      <c r="B65" s="9" t="str">
        <f t="shared" si="229"/>
        <v>Rent</v>
      </c>
      <c r="G65" s="34">
        <f t="shared" ref="G65:AD65" si="234">G29/G$8</f>
        <v>1.2447650713388694E-3</v>
      </c>
      <c r="H65" s="34">
        <f t="shared" si="234"/>
        <v>1.2076614039466375E-3</v>
      </c>
      <c r="I65" s="34">
        <f t="shared" si="234"/>
        <v>1.1720856091328911E-3</v>
      </c>
      <c r="J65" s="34">
        <f t="shared" si="234"/>
        <v>1.1379613801195617E-3</v>
      </c>
      <c r="K65" s="34">
        <f t="shared" si="234"/>
        <v>1.1052953471978307E-3</v>
      </c>
      <c r="L65" s="34">
        <f t="shared" si="234"/>
        <v>1.073969019573682E-3</v>
      </c>
      <c r="M65" s="34">
        <f t="shared" si="234"/>
        <v>1.0439830039566955E-3</v>
      </c>
      <c r="N65" s="34">
        <f t="shared" si="234"/>
        <v>8.866995073891626E-4</v>
      </c>
      <c r="O65" s="34">
        <f t="shared" si="234"/>
        <v>8.866995073891626E-4</v>
      </c>
      <c r="P65" s="34">
        <f t="shared" si="234"/>
        <v>8.866995073891626E-4</v>
      </c>
      <c r="Q65" s="34">
        <f t="shared" si="234"/>
        <v>8.866995073891626E-4</v>
      </c>
      <c r="R65" s="34">
        <f t="shared" si="234"/>
        <v>8.866995073891626E-4</v>
      </c>
      <c r="S65" s="34">
        <f t="shared" si="234"/>
        <v>8.866995073891626E-4</v>
      </c>
      <c r="T65" s="34">
        <f t="shared" si="234"/>
        <v>8.866995073891626E-4</v>
      </c>
      <c r="U65" s="34">
        <f t="shared" si="234"/>
        <v>8.866995073891626E-4</v>
      </c>
      <c r="V65" s="34">
        <f t="shared" si="234"/>
        <v>8.866995073891626E-4</v>
      </c>
      <c r="W65" s="34">
        <f t="shared" si="234"/>
        <v>8.866995073891626E-4</v>
      </c>
      <c r="X65" s="34">
        <f t="shared" si="234"/>
        <v>8.866995073891626E-4</v>
      </c>
      <c r="Y65" s="34">
        <f t="shared" si="234"/>
        <v>8.866995073891626E-4</v>
      </c>
      <c r="Z65" s="34">
        <f t="shared" si="234"/>
        <v>8.866995073891626E-4</v>
      </c>
      <c r="AA65" s="34">
        <f t="shared" si="234"/>
        <v>8.866995073891626E-4</v>
      </c>
      <c r="AB65" s="34">
        <f t="shared" si="234"/>
        <v>8.866995073891626E-4</v>
      </c>
      <c r="AC65" s="34">
        <f t="shared" si="234"/>
        <v>8.866995073891626E-4</v>
      </c>
      <c r="AD65" s="34">
        <f t="shared" si="234"/>
        <v>8.866995073891626E-4</v>
      </c>
      <c r="AE65" s="34">
        <f t="shared" si="233"/>
        <v>8.8669950738916271E-4</v>
      </c>
      <c r="AF65" s="34">
        <f t="shared" si="231"/>
        <v>8.8669950738916271E-4</v>
      </c>
      <c r="AG65" s="34">
        <f t="shared" si="231"/>
        <v>8.8669950738916271E-4</v>
      </c>
      <c r="AH65" s="34">
        <f t="shared" si="231"/>
        <v>8.8669950738916271E-4</v>
      </c>
      <c r="AI65" s="34">
        <f t="shared" si="231"/>
        <v>8.8669950738916271E-4</v>
      </c>
      <c r="AJ65" s="34">
        <f t="shared" si="231"/>
        <v>8.8669950738916271E-4</v>
      </c>
      <c r="AK65" s="34">
        <f t="shared" si="231"/>
        <v>8.8669950738916271E-4</v>
      </c>
      <c r="AL65" s="34">
        <f t="shared" si="231"/>
        <v>8.8669950738916271E-4</v>
      </c>
      <c r="AM65" s="34">
        <f t="shared" si="231"/>
        <v>8.8669950738916271E-4</v>
      </c>
      <c r="AN65" s="34">
        <f t="shared" si="231"/>
        <v>8.8669950738916271E-4</v>
      </c>
      <c r="AO65" s="34">
        <f t="shared" si="231"/>
        <v>8.8669950738916271E-4</v>
      </c>
      <c r="AP65" s="34">
        <f t="shared" si="231"/>
        <v>8.8669950738916271E-4</v>
      </c>
      <c r="AQ65" s="34">
        <f t="shared" si="231"/>
        <v>8.8669950738916271E-4</v>
      </c>
      <c r="AR65" s="34">
        <f t="shared" si="231"/>
        <v>8.8669950738916271E-4</v>
      </c>
      <c r="AS65" s="34">
        <f t="shared" si="231"/>
        <v>8.8669950738916271E-4</v>
      </c>
      <c r="AT65" s="34">
        <f t="shared" si="231"/>
        <v>8.8669950738916271E-4</v>
      </c>
      <c r="AU65" s="34">
        <f t="shared" si="231"/>
        <v>8.8669950738916271E-4</v>
      </c>
      <c r="AV65" s="34">
        <f t="shared" si="231"/>
        <v>8.8669950738916271E-4</v>
      </c>
      <c r="AW65" s="34">
        <f t="shared" si="231"/>
        <v>8.8669950738916271E-4</v>
      </c>
      <c r="AX65" s="34">
        <f t="shared" si="231"/>
        <v>8.8669950738916271E-4</v>
      </c>
      <c r="AY65" s="34">
        <f t="shared" si="231"/>
        <v>8.8669950738916271E-4</v>
      </c>
      <c r="AZ65" s="34">
        <f t="shared" si="231"/>
        <v>8.8669950738916271E-4</v>
      </c>
      <c r="BA65" s="34">
        <f t="shared" si="231"/>
        <v>8.8669950738916271E-4</v>
      </c>
      <c r="BB65" s="34">
        <f t="shared" si="231"/>
        <v>8.8669950738916271E-4</v>
      </c>
    </row>
    <row r="66" spans="1:54" ht="14.35" customHeight="1" outlineLevel="1" x14ac:dyDescent="0.45">
      <c r="B66" s="9" t="str">
        <f t="shared" si="229"/>
        <v>Freight</v>
      </c>
      <c r="G66" s="34">
        <f t="shared" ref="G66:AD66" si="235">G30/G$8</f>
        <v>1.4999999999999999E-2</v>
      </c>
      <c r="H66" s="34">
        <f t="shared" si="235"/>
        <v>1.5000000000000001E-2</v>
      </c>
      <c r="I66" s="34">
        <f t="shared" si="235"/>
        <v>1.5000000000000001E-2</v>
      </c>
      <c r="J66" s="34">
        <f t="shared" si="235"/>
        <v>1.4999999999999999E-2</v>
      </c>
      <c r="K66" s="34">
        <f t="shared" si="235"/>
        <v>1.5000000000000001E-2</v>
      </c>
      <c r="L66" s="34">
        <f t="shared" si="235"/>
        <v>1.5000001193298912E-2</v>
      </c>
      <c r="M66" s="34">
        <f t="shared" si="235"/>
        <v>1.5000001159981116E-2</v>
      </c>
      <c r="N66" s="34">
        <f t="shared" si="235"/>
        <v>1.4999999999999999E-2</v>
      </c>
      <c r="O66" s="34">
        <f t="shared" si="235"/>
        <v>1.4999999999999999E-2</v>
      </c>
      <c r="P66" s="34">
        <f t="shared" si="235"/>
        <v>1.4999999999999999E-2</v>
      </c>
      <c r="Q66" s="34">
        <f t="shared" si="235"/>
        <v>1.4999999999999999E-2</v>
      </c>
      <c r="R66" s="34">
        <f t="shared" si="235"/>
        <v>1.4999999999999999E-2</v>
      </c>
      <c r="S66" s="34">
        <f t="shared" si="235"/>
        <v>1.4999999999999999E-2</v>
      </c>
      <c r="T66" s="34">
        <f t="shared" si="235"/>
        <v>1.4999999999999999E-2</v>
      </c>
      <c r="U66" s="34">
        <f t="shared" si="235"/>
        <v>1.4999999999999999E-2</v>
      </c>
      <c r="V66" s="34">
        <f t="shared" si="235"/>
        <v>1.4999999999999999E-2</v>
      </c>
      <c r="W66" s="34">
        <f t="shared" si="235"/>
        <v>1.4999999999999999E-2</v>
      </c>
      <c r="X66" s="34">
        <f t="shared" si="235"/>
        <v>1.4999999999999999E-2</v>
      </c>
      <c r="Y66" s="34">
        <f t="shared" si="235"/>
        <v>1.4999999999999999E-2</v>
      </c>
      <c r="Z66" s="34">
        <f t="shared" si="235"/>
        <v>1.4999999999999999E-2</v>
      </c>
      <c r="AA66" s="34">
        <f t="shared" si="235"/>
        <v>1.4999999999999999E-2</v>
      </c>
      <c r="AB66" s="34">
        <f t="shared" si="235"/>
        <v>1.4999999999999999E-2</v>
      </c>
      <c r="AC66" s="34">
        <f t="shared" si="235"/>
        <v>1.4999999999999999E-2</v>
      </c>
      <c r="AD66" s="34">
        <f t="shared" si="235"/>
        <v>1.4999999999999999E-2</v>
      </c>
      <c r="AE66" s="34">
        <f t="shared" si="233"/>
        <v>1.5000000000000005E-2</v>
      </c>
      <c r="AF66" s="34">
        <f t="shared" si="231"/>
        <v>1.5000000000000005E-2</v>
      </c>
      <c r="AG66" s="34">
        <f t="shared" si="231"/>
        <v>1.5000000000000005E-2</v>
      </c>
      <c r="AH66" s="34">
        <f t="shared" si="231"/>
        <v>1.5000000000000005E-2</v>
      </c>
      <c r="AI66" s="34">
        <f t="shared" si="231"/>
        <v>1.5000000000000005E-2</v>
      </c>
      <c r="AJ66" s="34">
        <f t="shared" si="231"/>
        <v>1.5000000000000005E-2</v>
      </c>
      <c r="AK66" s="34">
        <f t="shared" si="231"/>
        <v>1.5000000000000005E-2</v>
      </c>
      <c r="AL66" s="34">
        <f t="shared" si="231"/>
        <v>1.5000000000000005E-2</v>
      </c>
      <c r="AM66" s="34">
        <f t="shared" si="231"/>
        <v>1.5000000000000005E-2</v>
      </c>
      <c r="AN66" s="34">
        <f t="shared" si="231"/>
        <v>1.5000000000000005E-2</v>
      </c>
      <c r="AO66" s="34">
        <f t="shared" si="231"/>
        <v>1.5000000000000005E-2</v>
      </c>
      <c r="AP66" s="34">
        <f t="shared" si="231"/>
        <v>1.5000000000000005E-2</v>
      </c>
      <c r="AQ66" s="34">
        <f t="shared" si="231"/>
        <v>1.5000000000000005E-2</v>
      </c>
      <c r="AR66" s="34">
        <f t="shared" si="231"/>
        <v>1.5000000000000005E-2</v>
      </c>
      <c r="AS66" s="34">
        <f t="shared" si="231"/>
        <v>1.5000000000000005E-2</v>
      </c>
      <c r="AT66" s="34">
        <f t="shared" si="231"/>
        <v>1.5000000000000005E-2</v>
      </c>
      <c r="AU66" s="34">
        <f t="shared" si="231"/>
        <v>1.5000000000000005E-2</v>
      </c>
      <c r="AV66" s="34">
        <f t="shared" si="231"/>
        <v>1.5000000000000005E-2</v>
      </c>
      <c r="AW66" s="34">
        <f t="shared" si="231"/>
        <v>1.5000000000000005E-2</v>
      </c>
      <c r="AX66" s="34">
        <f t="shared" si="231"/>
        <v>1.5000000000000005E-2</v>
      </c>
      <c r="AY66" s="34">
        <f t="shared" si="231"/>
        <v>1.5000000000000005E-2</v>
      </c>
      <c r="AZ66" s="34">
        <f t="shared" si="231"/>
        <v>1.5000000000000005E-2</v>
      </c>
      <c r="BA66" s="34">
        <f t="shared" si="231"/>
        <v>1.5000000000000005E-2</v>
      </c>
      <c r="BB66" s="34">
        <f t="shared" si="231"/>
        <v>1.5000000000000005E-2</v>
      </c>
    </row>
    <row r="67" spans="1:54" ht="14.35" customHeight="1" outlineLevel="1" x14ac:dyDescent="0.45">
      <c r="B67" s="9" t="str">
        <f t="shared" si="229"/>
        <v>Advertising</v>
      </c>
      <c r="G67" s="34">
        <f t="shared" ref="G67:AD67" si="236">G31/G$8</f>
        <v>0.04</v>
      </c>
      <c r="H67" s="34">
        <f t="shared" si="236"/>
        <v>0.04</v>
      </c>
      <c r="I67" s="34">
        <f t="shared" si="236"/>
        <v>0.04</v>
      </c>
      <c r="J67" s="34">
        <f t="shared" si="236"/>
        <v>0.04</v>
      </c>
      <c r="K67" s="34">
        <f t="shared" si="236"/>
        <v>0.04</v>
      </c>
      <c r="L67" s="34">
        <f t="shared" si="236"/>
        <v>0.04</v>
      </c>
      <c r="M67" s="34">
        <f t="shared" si="236"/>
        <v>0.04</v>
      </c>
      <c r="N67" s="34">
        <f t="shared" si="236"/>
        <v>0.04</v>
      </c>
      <c r="O67" s="34">
        <f t="shared" si="236"/>
        <v>0.04</v>
      </c>
      <c r="P67" s="34">
        <f t="shared" si="236"/>
        <v>0.04</v>
      </c>
      <c r="Q67" s="34">
        <f t="shared" si="236"/>
        <v>0.04</v>
      </c>
      <c r="R67" s="34">
        <f t="shared" si="236"/>
        <v>0.04</v>
      </c>
      <c r="S67" s="34">
        <f t="shared" si="236"/>
        <v>0.04</v>
      </c>
      <c r="T67" s="34">
        <f t="shared" si="236"/>
        <v>0.04</v>
      </c>
      <c r="U67" s="34">
        <f t="shared" si="236"/>
        <v>0.04</v>
      </c>
      <c r="V67" s="34">
        <f t="shared" si="236"/>
        <v>0.04</v>
      </c>
      <c r="W67" s="34">
        <f t="shared" si="236"/>
        <v>0.04</v>
      </c>
      <c r="X67" s="34">
        <f t="shared" si="236"/>
        <v>0.04</v>
      </c>
      <c r="Y67" s="34">
        <f t="shared" si="236"/>
        <v>0.04</v>
      </c>
      <c r="Z67" s="34">
        <f t="shared" si="236"/>
        <v>0.04</v>
      </c>
      <c r="AA67" s="34">
        <f t="shared" si="236"/>
        <v>0.04</v>
      </c>
      <c r="AB67" s="34">
        <f t="shared" si="236"/>
        <v>0.04</v>
      </c>
      <c r="AC67" s="34">
        <f t="shared" si="236"/>
        <v>0.04</v>
      </c>
      <c r="AD67" s="34">
        <f t="shared" si="236"/>
        <v>0.04</v>
      </c>
      <c r="AE67" s="34">
        <f t="shared" si="233"/>
        <v>3.9999999999999994E-2</v>
      </c>
      <c r="AF67" s="34">
        <f t="shared" si="231"/>
        <v>3.9999999999999994E-2</v>
      </c>
      <c r="AG67" s="34">
        <f t="shared" si="231"/>
        <v>3.9999999999999994E-2</v>
      </c>
      <c r="AH67" s="34">
        <f t="shared" si="231"/>
        <v>3.9999999999999994E-2</v>
      </c>
      <c r="AI67" s="34">
        <f t="shared" si="231"/>
        <v>3.9999999999999994E-2</v>
      </c>
      <c r="AJ67" s="34">
        <f t="shared" si="231"/>
        <v>3.9999999999999994E-2</v>
      </c>
      <c r="AK67" s="34">
        <f t="shared" si="231"/>
        <v>3.9999999999999994E-2</v>
      </c>
      <c r="AL67" s="34">
        <f t="shared" si="231"/>
        <v>3.9999999999999994E-2</v>
      </c>
      <c r="AM67" s="34">
        <f t="shared" si="231"/>
        <v>3.9999999999999994E-2</v>
      </c>
      <c r="AN67" s="34">
        <f t="shared" si="231"/>
        <v>3.9999999999999994E-2</v>
      </c>
      <c r="AO67" s="34">
        <f t="shared" si="231"/>
        <v>3.9999999999999994E-2</v>
      </c>
      <c r="AP67" s="34">
        <f t="shared" si="231"/>
        <v>3.9999999999999994E-2</v>
      </c>
      <c r="AQ67" s="34">
        <f t="shared" si="231"/>
        <v>3.9999999999999994E-2</v>
      </c>
      <c r="AR67" s="34">
        <f t="shared" si="231"/>
        <v>3.9999999999999994E-2</v>
      </c>
      <c r="AS67" s="34">
        <f t="shared" si="231"/>
        <v>3.9999999999999994E-2</v>
      </c>
      <c r="AT67" s="34">
        <f t="shared" si="231"/>
        <v>3.9999999999999994E-2</v>
      </c>
      <c r="AU67" s="34">
        <f t="shared" si="231"/>
        <v>3.9999999999999994E-2</v>
      </c>
      <c r="AV67" s="34">
        <f t="shared" si="231"/>
        <v>3.9999999999999994E-2</v>
      </c>
      <c r="AW67" s="34">
        <f t="shared" si="231"/>
        <v>3.9999999999999994E-2</v>
      </c>
      <c r="AX67" s="34">
        <f t="shared" si="231"/>
        <v>3.9999999999999994E-2</v>
      </c>
      <c r="AY67" s="34">
        <f t="shared" si="231"/>
        <v>3.9999999999999994E-2</v>
      </c>
      <c r="AZ67" s="34">
        <f t="shared" si="231"/>
        <v>3.9999999999999994E-2</v>
      </c>
      <c r="BA67" s="34">
        <f t="shared" si="231"/>
        <v>3.9999999999999994E-2</v>
      </c>
      <c r="BB67" s="34">
        <f t="shared" si="231"/>
        <v>3.9999999999999994E-2</v>
      </c>
    </row>
    <row r="68" spans="1:54" ht="14.35" customHeight="1" outlineLevel="1" x14ac:dyDescent="0.45">
      <c r="B68" s="9" t="str">
        <f t="shared" si="229"/>
        <v>Fees for Professional Services</v>
      </c>
      <c r="G68" s="34">
        <f t="shared" ref="G68:AD68" si="237">G32/G$8</f>
        <v>2.5000000000000001E-2</v>
      </c>
      <c r="H68" s="34">
        <f t="shared" si="237"/>
        <v>2.5000000000000001E-2</v>
      </c>
      <c r="I68" s="34">
        <f t="shared" si="237"/>
        <v>2.5000000000000001E-2</v>
      </c>
      <c r="J68" s="34">
        <f t="shared" si="237"/>
        <v>2.5000000000000001E-2</v>
      </c>
      <c r="K68" s="34">
        <f t="shared" si="237"/>
        <v>2.5000000000000001E-2</v>
      </c>
      <c r="L68" s="34">
        <f t="shared" si="237"/>
        <v>2.5000001193298912E-2</v>
      </c>
      <c r="M68" s="34">
        <f t="shared" si="237"/>
        <v>2.5000001159981116E-2</v>
      </c>
      <c r="N68" s="34">
        <f t="shared" si="237"/>
        <v>2.5000000000000001E-2</v>
      </c>
      <c r="O68" s="34">
        <f t="shared" si="237"/>
        <v>2.5000000000000001E-2</v>
      </c>
      <c r="P68" s="34">
        <f t="shared" si="237"/>
        <v>2.5000000000000001E-2</v>
      </c>
      <c r="Q68" s="34">
        <f t="shared" si="237"/>
        <v>2.5000000000000001E-2</v>
      </c>
      <c r="R68" s="34">
        <f t="shared" si="237"/>
        <v>2.5000000000000001E-2</v>
      </c>
      <c r="S68" s="34">
        <f t="shared" si="237"/>
        <v>2.5000000000000001E-2</v>
      </c>
      <c r="T68" s="34">
        <f t="shared" si="237"/>
        <v>2.5000000000000001E-2</v>
      </c>
      <c r="U68" s="34">
        <f t="shared" si="237"/>
        <v>2.5000000000000001E-2</v>
      </c>
      <c r="V68" s="34">
        <f t="shared" si="237"/>
        <v>2.5000000000000001E-2</v>
      </c>
      <c r="W68" s="34">
        <f t="shared" si="237"/>
        <v>2.5000000000000001E-2</v>
      </c>
      <c r="X68" s="34">
        <f t="shared" si="237"/>
        <v>2.5000000000000001E-2</v>
      </c>
      <c r="Y68" s="34">
        <f t="shared" si="237"/>
        <v>2.5000000000000001E-2</v>
      </c>
      <c r="Z68" s="34">
        <f t="shared" si="237"/>
        <v>2.5000000000000001E-2</v>
      </c>
      <c r="AA68" s="34">
        <f t="shared" si="237"/>
        <v>2.5000000000000001E-2</v>
      </c>
      <c r="AB68" s="34">
        <f t="shared" si="237"/>
        <v>2.5000000000000001E-2</v>
      </c>
      <c r="AC68" s="34">
        <f t="shared" si="237"/>
        <v>2.5000000000000001E-2</v>
      </c>
      <c r="AD68" s="34">
        <f t="shared" si="237"/>
        <v>2.5000000000000001E-2</v>
      </c>
      <c r="AE68" s="34">
        <f t="shared" si="233"/>
        <v>2.4999999999999998E-2</v>
      </c>
      <c r="AF68" s="34">
        <f t="shared" si="231"/>
        <v>2.4999999999999998E-2</v>
      </c>
      <c r="AG68" s="34">
        <f t="shared" si="231"/>
        <v>2.4999999999999998E-2</v>
      </c>
      <c r="AH68" s="34">
        <f t="shared" si="231"/>
        <v>2.4999999999999998E-2</v>
      </c>
      <c r="AI68" s="34">
        <f t="shared" si="231"/>
        <v>2.4999999999999998E-2</v>
      </c>
      <c r="AJ68" s="34">
        <f t="shared" si="231"/>
        <v>2.4999999999999998E-2</v>
      </c>
      <c r="AK68" s="34">
        <f t="shared" si="231"/>
        <v>2.4999999999999998E-2</v>
      </c>
      <c r="AL68" s="34">
        <f t="shared" si="231"/>
        <v>2.4999999999999998E-2</v>
      </c>
      <c r="AM68" s="34">
        <f t="shared" si="231"/>
        <v>2.4999999999999998E-2</v>
      </c>
      <c r="AN68" s="34">
        <f t="shared" si="231"/>
        <v>2.4999999999999998E-2</v>
      </c>
      <c r="AO68" s="34">
        <f t="shared" si="231"/>
        <v>2.4999999999999998E-2</v>
      </c>
      <c r="AP68" s="34">
        <f t="shared" si="231"/>
        <v>2.4999999999999998E-2</v>
      </c>
      <c r="AQ68" s="34">
        <f t="shared" si="231"/>
        <v>2.4999999999999998E-2</v>
      </c>
      <c r="AR68" s="34">
        <f t="shared" si="231"/>
        <v>2.4999999999999998E-2</v>
      </c>
      <c r="AS68" s="34">
        <f t="shared" si="231"/>
        <v>2.4999999999999998E-2</v>
      </c>
      <c r="AT68" s="34">
        <f t="shared" si="231"/>
        <v>2.4999999999999998E-2</v>
      </c>
      <c r="AU68" s="34">
        <f t="shared" si="231"/>
        <v>2.4999999999999998E-2</v>
      </c>
      <c r="AV68" s="34">
        <f t="shared" si="231"/>
        <v>2.4999999999999998E-2</v>
      </c>
      <c r="AW68" s="34">
        <f t="shared" si="231"/>
        <v>2.4999999999999998E-2</v>
      </c>
      <c r="AX68" s="34">
        <f t="shared" si="231"/>
        <v>2.4999999999999998E-2</v>
      </c>
      <c r="AY68" s="34">
        <f t="shared" si="231"/>
        <v>2.4999999999999998E-2</v>
      </c>
      <c r="AZ68" s="34">
        <f t="shared" si="231"/>
        <v>2.4999999999999998E-2</v>
      </c>
      <c r="BA68" s="34">
        <f t="shared" si="231"/>
        <v>2.4999999999999998E-2</v>
      </c>
      <c r="BB68" s="34">
        <f t="shared" si="231"/>
        <v>2.4999999999999998E-2</v>
      </c>
    </row>
    <row r="69" spans="1:54" ht="14.35" customHeight="1" outlineLevel="1" x14ac:dyDescent="0.45">
      <c r="B69" s="11" t="str">
        <f t="shared" si="229"/>
        <v>Total SG&amp;A</v>
      </c>
      <c r="G69" s="34">
        <f t="shared" ref="G69:AD69" si="238">G33/G$8</f>
        <v>0.1338015125278689</v>
      </c>
      <c r="H69" s="34">
        <f t="shared" si="238"/>
        <v>0.13219780957058244</v>
      </c>
      <c r="I69" s="34">
        <f t="shared" si="238"/>
        <v>0.13066014466141052</v>
      </c>
      <c r="J69" s="34">
        <f t="shared" si="238"/>
        <v>0.12918521965183441</v>
      </c>
      <c r="K69" s="34">
        <f t="shared" si="238"/>
        <v>0.1277733211177729</v>
      </c>
      <c r="L69" s="34">
        <f t="shared" si="238"/>
        <v>0.12641933001039363</v>
      </c>
      <c r="M69" s="34">
        <f t="shared" si="238"/>
        <v>0.12512326771320162</v>
      </c>
      <c r="N69" s="34">
        <f t="shared" si="238"/>
        <v>0.11832512315270936</v>
      </c>
      <c r="O69" s="34">
        <f t="shared" si="238"/>
        <v>0.11832512315270936</v>
      </c>
      <c r="P69" s="34">
        <f t="shared" si="238"/>
        <v>0.11832512315270936</v>
      </c>
      <c r="Q69" s="34">
        <f t="shared" si="238"/>
        <v>0.11832512315270936</v>
      </c>
      <c r="R69" s="34">
        <f t="shared" si="238"/>
        <v>0.11832512315270936</v>
      </c>
      <c r="S69" s="34">
        <f t="shared" si="238"/>
        <v>0.11832512315270936</v>
      </c>
      <c r="T69" s="34">
        <f t="shared" si="238"/>
        <v>0.11832512315270936</v>
      </c>
      <c r="U69" s="34">
        <f t="shared" si="238"/>
        <v>0.11832512315270936</v>
      </c>
      <c r="V69" s="34">
        <f t="shared" si="238"/>
        <v>0.11832512315270936</v>
      </c>
      <c r="W69" s="34">
        <f t="shared" si="238"/>
        <v>0.11832512315270936</v>
      </c>
      <c r="X69" s="34">
        <f t="shared" si="238"/>
        <v>0.11832512315270936</v>
      </c>
      <c r="Y69" s="34">
        <f t="shared" si="238"/>
        <v>0.11832512315270936</v>
      </c>
      <c r="Z69" s="34">
        <f t="shared" si="238"/>
        <v>0.11832512315270936</v>
      </c>
      <c r="AA69" s="34">
        <f t="shared" si="238"/>
        <v>0.11832512315270936</v>
      </c>
      <c r="AB69" s="34">
        <f t="shared" si="238"/>
        <v>0.11832512315270936</v>
      </c>
      <c r="AC69" s="34">
        <f t="shared" si="238"/>
        <v>0.11832512315270936</v>
      </c>
      <c r="AD69" s="34">
        <f t="shared" si="238"/>
        <v>0.11832512315270936</v>
      </c>
      <c r="AE69" s="34">
        <f t="shared" si="233"/>
        <v>0.11832512315270936</v>
      </c>
      <c r="AF69" s="34">
        <f t="shared" si="231"/>
        <v>0.11832512315270936</v>
      </c>
      <c r="AG69" s="34">
        <f t="shared" si="231"/>
        <v>0.11832512315270936</v>
      </c>
      <c r="AH69" s="34">
        <f t="shared" si="231"/>
        <v>0.11832512315270936</v>
      </c>
      <c r="AI69" s="34">
        <f t="shared" si="231"/>
        <v>0.11832512315270936</v>
      </c>
      <c r="AJ69" s="34">
        <f t="shared" si="231"/>
        <v>0.11832512315270936</v>
      </c>
      <c r="AK69" s="34">
        <f t="shared" si="231"/>
        <v>0.11832512315270936</v>
      </c>
      <c r="AL69" s="34">
        <f t="shared" si="231"/>
        <v>0.11832512315270936</v>
      </c>
      <c r="AM69" s="34">
        <f t="shared" si="231"/>
        <v>0.11832512315270936</v>
      </c>
      <c r="AN69" s="34">
        <f t="shared" si="231"/>
        <v>0.11832512315270936</v>
      </c>
      <c r="AO69" s="34">
        <f t="shared" si="231"/>
        <v>0.11832512315270936</v>
      </c>
      <c r="AP69" s="34">
        <f t="shared" si="231"/>
        <v>0.11832512315270936</v>
      </c>
      <c r="AQ69" s="34">
        <f t="shared" si="231"/>
        <v>0.11832512315270936</v>
      </c>
      <c r="AR69" s="34">
        <f t="shared" si="231"/>
        <v>0.11832512315270936</v>
      </c>
      <c r="AS69" s="34">
        <f t="shared" si="231"/>
        <v>0.11832512315270936</v>
      </c>
      <c r="AT69" s="34">
        <f t="shared" si="231"/>
        <v>0.11832512315270936</v>
      </c>
      <c r="AU69" s="34">
        <f t="shared" si="231"/>
        <v>0.11832512315270936</v>
      </c>
      <c r="AV69" s="34">
        <f t="shared" si="231"/>
        <v>0.11832512315270936</v>
      </c>
      <c r="AW69" s="34">
        <f t="shared" si="231"/>
        <v>0.11832512315270936</v>
      </c>
      <c r="AX69" s="34">
        <f t="shared" si="231"/>
        <v>0.11832512315270936</v>
      </c>
      <c r="AY69" s="34">
        <f t="shared" si="231"/>
        <v>0.11832512315270936</v>
      </c>
      <c r="AZ69" s="34">
        <f t="shared" si="231"/>
        <v>0.11832512315270936</v>
      </c>
      <c r="BA69" s="34">
        <f t="shared" si="231"/>
        <v>0.11832512315270936</v>
      </c>
      <c r="BB69" s="34">
        <f t="shared" si="231"/>
        <v>0.11832512315270936</v>
      </c>
    </row>
    <row r="70" spans="1:54" ht="5" customHeight="1" outlineLevel="1" x14ac:dyDescent="0.45">
      <c r="B70" s="9"/>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4.35" customHeight="1" outlineLevel="1" x14ac:dyDescent="0.45">
      <c r="B71" s="30" t="s">
        <v>94</v>
      </c>
      <c r="E71" s="103" t="s">
        <v>99</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4.35" customHeight="1" outlineLevel="1" x14ac:dyDescent="0.45">
      <c r="B72" s="9" t="s">
        <v>95</v>
      </c>
      <c r="E72" s="76">
        <v>1</v>
      </c>
      <c r="G72" s="31"/>
      <c r="H72" s="31"/>
      <c r="I72" s="31"/>
      <c r="J72" s="31"/>
      <c r="K72" s="31"/>
      <c r="L72" s="31"/>
      <c r="M72" s="31"/>
      <c r="N72" s="31"/>
      <c r="O72" s="31"/>
      <c r="P72" s="31"/>
      <c r="Q72" s="31"/>
      <c r="R72" s="31"/>
      <c r="S72" s="31"/>
      <c r="T72" s="31"/>
      <c r="U72" s="31"/>
      <c r="V72" s="31"/>
      <c r="W72" s="31"/>
      <c r="X72" s="31"/>
      <c r="Y72" s="31"/>
      <c r="Z72" s="31"/>
      <c r="AA72" s="31"/>
      <c r="AB72" s="31"/>
      <c r="AC72" s="31"/>
      <c r="AD72" s="31"/>
      <c r="AE72" s="128">
        <v>0</v>
      </c>
      <c r="AF72" s="128">
        <v>0</v>
      </c>
      <c r="AG72" s="128">
        <v>0</v>
      </c>
      <c r="AH72" s="128">
        <v>0</v>
      </c>
      <c r="AI72" s="128">
        <v>0</v>
      </c>
      <c r="AJ72" s="128">
        <v>0</v>
      </c>
      <c r="AK72" s="128">
        <v>0</v>
      </c>
      <c r="AL72" s="128">
        <v>0</v>
      </c>
      <c r="AM72" s="128">
        <v>0</v>
      </c>
      <c r="AN72" s="128">
        <v>0</v>
      </c>
      <c r="AO72" s="128">
        <v>0</v>
      </c>
      <c r="AP72" s="128">
        <v>0</v>
      </c>
      <c r="AQ72" s="128">
        <v>0</v>
      </c>
      <c r="AR72" s="128">
        <v>0</v>
      </c>
      <c r="AS72" s="128">
        <v>0</v>
      </c>
      <c r="AT72" s="128">
        <v>0</v>
      </c>
      <c r="AU72" s="128">
        <v>0</v>
      </c>
      <c r="AV72" s="128">
        <v>0</v>
      </c>
      <c r="AW72" s="128">
        <v>0</v>
      </c>
      <c r="AX72" s="128">
        <v>0</v>
      </c>
      <c r="AY72" s="128">
        <v>0</v>
      </c>
      <c r="AZ72" s="128">
        <v>0</v>
      </c>
      <c r="BA72" s="128">
        <v>0</v>
      </c>
      <c r="BB72" s="128">
        <v>0</v>
      </c>
    </row>
    <row r="73" spans="1:54" ht="14.35" customHeight="1" outlineLevel="1" x14ac:dyDescent="0.45">
      <c r="B73" s="9" t="s">
        <v>96</v>
      </c>
      <c r="E73" s="75">
        <v>2</v>
      </c>
      <c r="G73" s="31"/>
      <c r="H73" s="31"/>
      <c r="I73" s="31"/>
      <c r="J73" s="31"/>
      <c r="K73" s="31"/>
      <c r="L73" s="31"/>
      <c r="M73" s="31"/>
      <c r="N73" s="31"/>
      <c r="O73" s="31"/>
      <c r="P73" s="31"/>
      <c r="Q73" s="31"/>
      <c r="R73" s="31"/>
      <c r="S73" s="31"/>
      <c r="T73" s="31"/>
      <c r="U73" s="31"/>
      <c r="V73" s="31"/>
      <c r="W73" s="31"/>
      <c r="X73" s="31"/>
      <c r="Y73" s="31"/>
      <c r="Z73" s="31"/>
      <c r="AA73" s="31"/>
      <c r="AB73" s="31"/>
      <c r="AC73" s="31"/>
      <c r="AD73" s="31"/>
      <c r="AE73" s="128">
        <v>2.5000000000000001E-2</v>
      </c>
      <c r="AF73" s="128">
        <v>2.5000000000000001E-2</v>
      </c>
      <c r="AG73" s="128">
        <v>2.5000000000000001E-2</v>
      </c>
      <c r="AH73" s="128">
        <v>2.5000000000000001E-2</v>
      </c>
      <c r="AI73" s="128">
        <v>2.5000000000000001E-2</v>
      </c>
      <c r="AJ73" s="128">
        <v>2.5000000000000001E-2</v>
      </c>
      <c r="AK73" s="128">
        <v>2.5000000000000001E-2</v>
      </c>
      <c r="AL73" s="128">
        <v>2.5000000000000001E-2</v>
      </c>
      <c r="AM73" s="128">
        <v>2.5000000000000001E-2</v>
      </c>
      <c r="AN73" s="128">
        <v>2.5000000000000001E-2</v>
      </c>
      <c r="AO73" s="128">
        <v>2.5000000000000001E-2</v>
      </c>
      <c r="AP73" s="128">
        <v>2.5000000000000001E-2</v>
      </c>
      <c r="AQ73" s="128">
        <v>2.5000000000000001E-2</v>
      </c>
      <c r="AR73" s="128">
        <v>2.5000000000000001E-2</v>
      </c>
      <c r="AS73" s="128">
        <v>2.5000000000000001E-2</v>
      </c>
      <c r="AT73" s="128">
        <v>2.5000000000000001E-2</v>
      </c>
      <c r="AU73" s="128">
        <v>2.5000000000000001E-2</v>
      </c>
      <c r="AV73" s="128">
        <v>2.5000000000000001E-2</v>
      </c>
      <c r="AW73" s="128">
        <v>2.5000000000000001E-2</v>
      </c>
      <c r="AX73" s="128">
        <v>2.5000000000000001E-2</v>
      </c>
      <c r="AY73" s="128">
        <v>2.5000000000000001E-2</v>
      </c>
      <c r="AZ73" s="128">
        <v>2.5000000000000001E-2</v>
      </c>
      <c r="BA73" s="128">
        <v>2.5000000000000001E-2</v>
      </c>
      <c r="BB73" s="128">
        <v>2.5000000000000001E-2</v>
      </c>
    </row>
    <row r="74" spans="1:54" ht="5.0999999999999996" customHeight="1" outlineLevel="1" x14ac:dyDescent="0.45">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x14ac:dyDescent="0.45">
      <c r="A75" s="36" t="s">
        <v>51</v>
      </c>
      <c r="B75" s="13" t="s">
        <v>106</v>
      </c>
      <c r="C75" s="14"/>
      <c r="D75" s="14"/>
      <c r="E75" s="14"/>
      <c r="F75" s="60"/>
      <c r="G75" s="15"/>
      <c r="H75" s="15"/>
      <c r="I75" s="15"/>
      <c r="J75" s="15"/>
      <c r="K75" s="15"/>
      <c r="L75" s="15"/>
      <c r="M75" s="15"/>
      <c r="N75" s="15"/>
      <c r="O75" s="15"/>
      <c r="P75" s="15"/>
      <c r="Q75" s="15"/>
      <c r="R75" s="15"/>
      <c r="S75" s="15"/>
      <c r="T75" s="15"/>
      <c r="U75" s="15"/>
      <c r="V75" s="15"/>
      <c r="W75" s="15"/>
      <c r="X75" s="15"/>
      <c r="Y75" s="15"/>
      <c r="Z75" s="15"/>
      <c r="AA75" s="15"/>
      <c r="AB75" s="15"/>
      <c r="AC75" s="15"/>
      <c r="AD75" s="15" t="s">
        <v>0</v>
      </c>
      <c r="AE75" s="15" t="s">
        <v>0</v>
      </c>
      <c r="AF75" s="15"/>
      <c r="AG75" s="15"/>
      <c r="AH75" s="15"/>
      <c r="AI75" s="15"/>
      <c r="AJ75" s="15"/>
      <c r="AK75" s="15"/>
      <c r="AL75" s="15"/>
      <c r="AM75" s="15"/>
      <c r="AN75" s="15"/>
      <c r="AO75" s="15"/>
      <c r="AP75" s="15"/>
      <c r="AQ75" s="15"/>
      <c r="AR75" s="15"/>
      <c r="AS75" s="15"/>
      <c r="AT75" s="15"/>
      <c r="AU75" s="15"/>
      <c r="AV75" s="15"/>
      <c r="AW75" s="15"/>
      <c r="AX75" s="15"/>
      <c r="AY75" s="15"/>
      <c r="AZ75" s="15"/>
      <c r="BA75" s="15"/>
      <c r="BB75" s="15" t="s">
        <v>0</v>
      </c>
    </row>
    <row r="76" spans="1:54" ht="5.0999999999999996" customHeight="1" outlineLevel="1" x14ac:dyDescent="0.45">
      <c r="B76" s="3"/>
      <c r="D76" s="5"/>
      <c r="E76" s="2"/>
      <c r="F76" s="2"/>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19" customFormat="1" outlineLevel="1" x14ac:dyDescent="0.45">
      <c r="A77" s="52"/>
      <c r="B77" s="91" t="s">
        <v>72</v>
      </c>
      <c r="D77" s="92" t="s">
        <v>42</v>
      </c>
      <c r="E77" s="118">
        <v>0.15</v>
      </c>
      <c r="F77" s="93"/>
      <c r="G77" s="43">
        <f t="shared" ref="G77:Z77" si="239">G12*$E77</f>
        <v>60187.5</v>
      </c>
      <c r="H77" s="43">
        <f t="shared" si="239"/>
        <v>60187.5</v>
      </c>
      <c r="I77" s="43">
        <f t="shared" si="239"/>
        <v>68625</v>
      </c>
      <c r="J77" s="43">
        <f t="shared" si="239"/>
        <v>70875</v>
      </c>
      <c r="K77" s="43">
        <f t="shared" si="239"/>
        <v>73375.000000000015</v>
      </c>
      <c r="L77" s="43">
        <f t="shared" si="239"/>
        <v>74625.000000000015</v>
      </c>
      <c r="M77" s="43">
        <f t="shared" si="239"/>
        <v>76312.500000000015</v>
      </c>
      <c r="N77" s="43">
        <f t="shared" si="239"/>
        <v>76312.500000000015</v>
      </c>
      <c r="O77" s="43">
        <f t="shared" si="239"/>
        <v>76312.500000000015</v>
      </c>
      <c r="P77" s="43">
        <f t="shared" si="239"/>
        <v>78000.000000000015</v>
      </c>
      <c r="Q77" s="43">
        <f t="shared" si="239"/>
        <v>78000.000000000015</v>
      </c>
      <c r="R77" s="43">
        <f t="shared" si="239"/>
        <v>78000.000000000015</v>
      </c>
      <c r="S77" s="43">
        <f t="shared" si="239"/>
        <v>81937.500000000015</v>
      </c>
      <c r="T77" s="43">
        <f t="shared" si="239"/>
        <v>81937.500000000015</v>
      </c>
      <c r="U77" s="43">
        <f t="shared" si="239"/>
        <v>84187.500000000015</v>
      </c>
      <c r="V77" s="43">
        <f t="shared" si="239"/>
        <v>84750.000000000015</v>
      </c>
      <c r="W77" s="43">
        <f t="shared" si="239"/>
        <v>84750.000000000015</v>
      </c>
      <c r="X77" s="43">
        <f t="shared" si="239"/>
        <v>89250.000000000015</v>
      </c>
      <c r="Y77" s="43">
        <f t="shared" si="239"/>
        <v>89250.000000000015</v>
      </c>
      <c r="Z77" s="43">
        <f t="shared" si="239"/>
        <v>89250.000000000015</v>
      </c>
      <c r="AA77" s="43">
        <f t="shared" ref="AA77:BB77" si="240">AA12*$E77</f>
        <v>89250.000000000015</v>
      </c>
      <c r="AB77" s="43">
        <f t="shared" si="240"/>
        <v>89250.000000000015</v>
      </c>
      <c r="AC77" s="43">
        <f t="shared" si="240"/>
        <v>89250.000000000015</v>
      </c>
      <c r="AD77" s="43">
        <f t="shared" si="240"/>
        <v>89250.000000000015</v>
      </c>
      <c r="AE77" s="110">
        <f t="shared" si="240"/>
        <v>86859.375000000015</v>
      </c>
      <c r="AF77" s="43">
        <f t="shared" si="240"/>
        <v>86859.375000000015</v>
      </c>
      <c r="AG77" s="43">
        <f t="shared" si="240"/>
        <v>86859.375000000015</v>
      </c>
      <c r="AH77" s="43">
        <f t="shared" si="240"/>
        <v>86859.375000000015</v>
      </c>
      <c r="AI77" s="43">
        <f t="shared" si="240"/>
        <v>86859.375000000015</v>
      </c>
      <c r="AJ77" s="43">
        <f t="shared" si="240"/>
        <v>86859.375000000015</v>
      </c>
      <c r="AK77" s="43">
        <f t="shared" si="240"/>
        <v>86859.375000000015</v>
      </c>
      <c r="AL77" s="43">
        <f t="shared" si="240"/>
        <v>86859.375000000015</v>
      </c>
      <c r="AM77" s="43">
        <f t="shared" si="240"/>
        <v>86859.375000000015</v>
      </c>
      <c r="AN77" s="43">
        <f t="shared" si="240"/>
        <v>86859.375000000015</v>
      </c>
      <c r="AO77" s="43">
        <f t="shared" si="240"/>
        <v>86859.375000000015</v>
      </c>
      <c r="AP77" s="43">
        <f t="shared" si="240"/>
        <v>86859.375000000015</v>
      </c>
      <c r="AQ77" s="43">
        <f t="shared" si="240"/>
        <v>86859.375000000015</v>
      </c>
      <c r="AR77" s="43">
        <f t="shared" si="240"/>
        <v>86859.375000000015</v>
      </c>
      <c r="AS77" s="43">
        <f t="shared" si="240"/>
        <v>86859.375000000015</v>
      </c>
      <c r="AT77" s="43">
        <f t="shared" si="240"/>
        <v>86859.375000000015</v>
      </c>
      <c r="AU77" s="43">
        <f t="shared" si="240"/>
        <v>86859.375000000015</v>
      </c>
      <c r="AV77" s="43">
        <f t="shared" si="240"/>
        <v>86859.375000000015</v>
      </c>
      <c r="AW77" s="43">
        <f t="shared" si="240"/>
        <v>86859.375000000015</v>
      </c>
      <c r="AX77" s="43">
        <f t="shared" si="240"/>
        <v>86859.375000000015</v>
      </c>
      <c r="AY77" s="43">
        <f t="shared" si="240"/>
        <v>86859.375000000015</v>
      </c>
      <c r="AZ77" s="43">
        <f t="shared" si="240"/>
        <v>86859.375000000015</v>
      </c>
      <c r="BA77" s="43">
        <f t="shared" si="240"/>
        <v>86859.375000000015</v>
      </c>
      <c r="BB77" s="43">
        <f t="shared" si="240"/>
        <v>86859.375000000015</v>
      </c>
    </row>
    <row r="78" spans="1:54" ht="5.0999999999999996" customHeight="1" outlineLevel="1" x14ac:dyDescent="0.45">
      <c r="B78" s="3"/>
      <c r="C78" s="5"/>
      <c r="D78" s="23"/>
      <c r="E78" s="23"/>
      <c r="F78" s="23"/>
      <c r="G78" s="1"/>
      <c r="H78" s="1"/>
      <c r="I78" s="1"/>
      <c r="J78" s="1"/>
      <c r="K78" s="1"/>
      <c r="L78" s="1"/>
      <c r="M78" s="1"/>
      <c r="N78" s="1"/>
      <c r="O78" s="1"/>
      <c r="P78" s="1"/>
      <c r="Q78" s="1"/>
      <c r="R78" s="1"/>
      <c r="S78" s="1"/>
      <c r="T78" s="1"/>
      <c r="U78" s="1"/>
      <c r="V78" s="1"/>
      <c r="W78" s="1"/>
      <c r="X78" s="1"/>
      <c r="Y78" s="1"/>
      <c r="Z78" s="1"/>
      <c r="AA78" s="1"/>
      <c r="AB78" s="1"/>
      <c r="AC78" s="1"/>
      <c r="AD78" s="1"/>
      <c r="AE78" s="109"/>
      <c r="AF78" s="1"/>
      <c r="AG78" s="1"/>
      <c r="AH78" s="1"/>
      <c r="AI78" s="1"/>
      <c r="AJ78" s="1"/>
      <c r="AK78" s="1"/>
      <c r="AL78" s="1"/>
      <c r="AM78" s="1"/>
      <c r="AN78" s="1"/>
      <c r="AO78" s="1"/>
      <c r="AP78" s="1"/>
      <c r="AQ78" s="1"/>
      <c r="AR78" s="1"/>
      <c r="AS78" s="1"/>
      <c r="AT78" s="1"/>
      <c r="AU78" s="1"/>
      <c r="AV78" s="1"/>
      <c r="AW78" s="1"/>
      <c r="AX78" s="1"/>
      <c r="AY78" s="1"/>
      <c r="AZ78" s="1"/>
      <c r="BA78" s="1"/>
      <c r="BB78" s="1"/>
    </row>
    <row r="79" spans="1:54" outlineLevel="1" x14ac:dyDescent="0.45">
      <c r="B79" s="68" t="s">
        <v>40</v>
      </c>
      <c r="C79" s="5"/>
      <c r="D79" s="23"/>
      <c r="E79" s="23"/>
      <c r="F79" s="23"/>
      <c r="G79" s="107">
        <v>648562.5</v>
      </c>
      <c r="H79" s="1">
        <f t="shared" ref="H79:AA79" si="241">G79+H77-H80</f>
        <v>708750</v>
      </c>
      <c r="I79" s="1">
        <f t="shared" si="241"/>
        <v>189000</v>
      </c>
      <c r="J79" s="1">
        <f t="shared" si="241"/>
        <v>259875</v>
      </c>
      <c r="K79" s="1">
        <f t="shared" si="241"/>
        <v>333250</v>
      </c>
      <c r="L79" s="1">
        <f t="shared" si="241"/>
        <v>407875</v>
      </c>
      <c r="M79" s="1">
        <f t="shared" si="241"/>
        <v>484187.5</v>
      </c>
      <c r="N79" s="1">
        <f t="shared" si="241"/>
        <v>560500</v>
      </c>
      <c r="O79" s="1">
        <f t="shared" si="241"/>
        <v>636812.5</v>
      </c>
      <c r="P79" s="1">
        <f t="shared" si="241"/>
        <v>714812.5</v>
      </c>
      <c r="Q79" s="1">
        <f t="shared" si="241"/>
        <v>792812.5</v>
      </c>
      <c r="R79" s="1">
        <f t="shared" si="241"/>
        <v>870812.5</v>
      </c>
      <c r="S79" s="1">
        <f t="shared" si="241"/>
        <v>952750</v>
      </c>
      <c r="T79" s="1">
        <f t="shared" si="241"/>
        <v>1034687.5</v>
      </c>
      <c r="U79" s="1">
        <f t="shared" si="241"/>
        <v>248062.5</v>
      </c>
      <c r="V79" s="1">
        <f t="shared" si="241"/>
        <v>332812.5</v>
      </c>
      <c r="W79" s="1">
        <f t="shared" si="241"/>
        <v>417562.5</v>
      </c>
      <c r="X79" s="1">
        <f t="shared" si="241"/>
        <v>506812.5</v>
      </c>
      <c r="Y79" s="1">
        <f t="shared" si="241"/>
        <v>596062.5</v>
      </c>
      <c r="Z79" s="1">
        <f t="shared" si="241"/>
        <v>685312.5</v>
      </c>
      <c r="AA79" s="1">
        <f t="shared" si="241"/>
        <v>774562.5</v>
      </c>
      <c r="AB79" s="1">
        <f>AA79+AB77-AB80</f>
        <v>863812.5</v>
      </c>
      <c r="AC79" s="1">
        <f t="shared" ref="AC79:AE79" si="242">AB79+AC77-AC80</f>
        <v>953062.5</v>
      </c>
      <c r="AD79" s="1">
        <f t="shared" si="242"/>
        <v>1042312.5</v>
      </c>
      <c r="AE79" s="109">
        <f t="shared" si="242"/>
        <v>1129171.875</v>
      </c>
      <c r="AF79" s="1">
        <f t="shared" ref="AF79" si="243">AE79+AF77-AF80</f>
        <v>1216031.25</v>
      </c>
      <c r="AG79" s="1">
        <f t="shared" ref="AG79" si="244">AF79+AG77-AG80</f>
        <v>260578.125</v>
      </c>
      <c r="AH79" s="1">
        <f t="shared" ref="AH79" si="245">AG79+AH77-AH80</f>
        <v>347437.5</v>
      </c>
      <c r="AI79" s="1">
        <f t="shared" ref="AI79" si="246">AH79+AI77-AI80</f>
        <v>434296.875</v>
      </c>
      <c r="AJ79" s="1">
        <f t="shared" ref="AJ79" si="247">AI79+AJ77-AJ80</f>
        <v>521156.25</v>
      </c>
      <c r="AK79" s="1">
        <f t="shared" ref="AK79" si="248">AJ79+AK77-AK80</f>
        <v>608015.625</v>
      </c>
      <c r="AL79" s="1">
        <f t="shared" ref="AL79" si="249">AK79+AL77-AL80</f>
        <v>694875</v>
      </c>
      <c r="AM79" s="1">
        <f t="shared" ref="AM79" si="250">AL79+AM77-AM80</f>
        <v>781734.375</v>
      </c>
      <c r="AN79" s="1">
        <f t="shared" ref="AN79" si="251">AM79+AN77-AN80</f>
        <v>868593.75</v>
      </c>
      <c r="AO79" s="1">
        <f t="shared" ref="AO79" si="252">AN79+AO77-AO80</f>
        <v>955453.125</v>
      </c>
      <c r="AP79" s="1">
        <f t="shared" ref="AP79" si="253">AO79+AP77-AP80</f>
        <v>1042312.5</v>
      </c>
      <c r="AQ79" s="1">
        <f t="shared" ref="AQ79" si="254">AP79+AQ77-AQ80</f>
        <v>1129171.875</v>
      </c>
      <c r="AR79" s="1">
        <f t="shared" ref="AR79" si="255">AQ79+AR77-AR80</f>
        <v>1216031.25</v>
      </c>
      <c r="AS79" s="1">
        <f t="shared" ref="AS79" si="256">AR79+AS77-AS80</f>
        <v>260578.125</v>
      </c>
      <c r="AT79" s="1">
        <f t="shared" ref="AT79" si="257">AS79+AT77-AT80</f>
        <v>347437.5</v>
      </c>
      <c r="AU79" s="1">
        <f t="shared" ref="AU79" si="258">AT79+AU77-AU80</f>
        <v>434296.875</v>
      </c>
      <c r="AV79" s="1">
        <f t="shared" ref="AV79" si="259">AU79+AV77-AV80</f>
        <v>521156.25</v>
      </c>
      <c r="AW79" s="1">
        <f t="shared" ref="AW79" si="260">AV79+AW77-AW80</f>
        <v>608015.625</v>
      </c>
      <c r="AX79" s="1">
        <f t="shared" ref="AX79" si="261">AW79+AX77-AX80</f>
        <v>694875</v>
      </c>
      <c r="AY79" s="1">
        <f t="shared" ref="AY79" si="262">AX79+AY77-AY80</f>
        <v>781734.375</v>
      </c>
      <c r="AZ79" s="1">
        <f t="shared" ref="AZ79" si="263">AY79+AZ77-AZ80</f>
        <v>868593.75</v>
      </c>
      <c r="BA79" s="1">
        <f t="shared" ref="BA79" si="264">AZ79+BA77-BA80</f>
        <v>955453.125</v>
      </c>
      <c r="BB79" s="1">
        <f t="shared" ref="BB79" si="265">BA79+BB77-BB80</f>
        <v>1042312.5</v>
      </c>
    </row>
    <row r="80" spans="1:54" outlineLevel="1" x14ac:dyDescent="0.45">
      <c r="B80" s="68" t="s">
        <v>41</v>
      </c>
      <c r="C80" s="5"/>
      <c r="D80" s="23"/>
      <c r="E80" s="23"/>
      <c r="F80" s="23"/>
      <c r="G80" s="31"/>
      <c r="H80" s="31"/>
      <c r="I80" s="107">
        <v>588375</v>
      </c>
      <c r="J80" s="1">
        <f t="shared" ref="J80" si="266">IF(MONTH(J5)=3,G79,0)</f>
        <v>0</v>
      </c>
      <c r="K80" s="1">
        <f t="shared" ref="K80" si="267">IF(MONTH(K5)=3,H79,0)</f>
        <v>0</v>
      </c>
      <c r="L80" s="1">
        <f t="shared" ref="L80" si="268">IF(MONTH(L5)=3,I79,0)</f>
        <v>0</v>
      </c>
      <c r="M80" s="1">
        <f t="shared" ref="M80" si="269">IF(MONTH(M5)=3,J79,0)</f>
        <v>0</v>
      </c>
      <c r="N80" s="1">
        <f t="shared" ref="N80" si="270">IF(MONTH(N5)=3,K79,0)</f>
        <v>0</v>
      </c>
      <c r="O80" s="1">
        <f t="shared" ref="O80" si="271">IF(MONTH(O5)=3,L79,0)</f>
        <v>0</v>
      </c>
      <c r="P80" s="1">
        <f t="shared" ref="P80" si="272">IF(MONTH(P5)=3,M79,0)</f>
        <v>0</v>
      </c>
      <c r="Q80" s="1">
        <f t="shared" ref="Q80" si="273">IF(MONTH(Q5)=3,N79,0)</f>
        <v>0</v>
      </c>
      <c r="R80" s="1">
        <f t="shared" ref="R80:AK80" si="274">IF(MONTH(R5)=3,O79,0)</f>
        <v>0</v>
      </c>
      <c r="S80" s="1">
        <f t="shared" si="274"/>
        <v>0</v>
      </c>
      <c r="T80" s="1">
        <f t="shared" si="274"/>
        <v>0</v>
      </c>
      <c r="U80" s="1">
        <f t="shared" si="274"/>
        <v>870812.5</v>
      </c>
      <c r="V80" s="1">
        <f t="shared" si="274"/>
        <v>0</v>
      </c>
      <c r="W80" s="1">
        <f t="shared" si="274"/>
        <v>0</v>
      </c>
      <c r="X80" s="1">
        <f t="shared" si="274"/>
        <v>0</v>
      </c>
      <c r="Y80" s="1">
        <f t="shared" si="274"/>
        <v>0</v>
      </c>
      <c r="Z80" s="1">
        <f t="shared" si="274"/>
        <v>0</v>
      </c>
      <c r="AA80" s="1">
        <f t="shared" si="274"/>
        <v>0</v>
      </c>
      <c r="AB80" s="1">
        <f t="shared" si="274"/>
        <v>0</v>
      </c>
      <c r="AC80" s="1">
        <f t="shared" si="274"/>
        <v>0</v>
      </c>
      <c r="AD80" s="1">
        <f t="shared" si="274"/>
        <v>0</v>
      </c>
      <c r="AE80" s="109">
        <f t="shared" si="274"/>
        <v>0</v>
      </c>
      <c r="AF80" s="1">
        <f t="shared" si="274"/>
        <v>0</v>
      </c>
      <c r="AG80" s="1">
        <f t="shared" si="274"/>
        <v>1042312.5</v>
      </c>
      <c r="AH80" s="1">
        <f t="shared" si="274"/>
        <v>0</v>
      </c>
      <c r="AI80" s="1">
        <f t="shared" si="274"/>
        <v>0</v>
      </c>
      <c r="AJ80" s="1">
        <f t="shared" si="274"/>
        <v>0</v>
      </c>
      <c r="AK80" s="1">
        <f t="shared" si="274"/>
        <v>0</v>
      </c>
      <c r="AL80" s="1">
        <f t="shared" ref="AL80:BB80" si="275">IF(MONTH(AL5)=3,AI79,0)</f>
        <v>0</v>
      </c>
      <c r="AM80" s="1">
        <f t="shared" si="275"/>
        <v>0</v>
      </c>
      <c r="AN80" s="1">
        <f t="shared" si="275"/>
        <v>0</v>
      </c>
      <c r="AO80" s="1">
        <f t="shared" si="275"/>
        <v>0</v>
      </c>
      <c r="AP80" s="1">
        <f t="shared" si="275"/>
        <v>0</v>
      </c>
      <c r="AQ80" s="1">
        <f t="shared" si="275"/>
        <v>0</v>
      </c>
      <c r="AR80" s="1">
        <f t="shared" si="275"/>
        <v>0</v>
      </c>
      <c r="AS80" s="1">
        <f t="shared" si="275"/>
        <v>1042312.5</v>
      </c>
      <c r="AT80" s="1">
        <f t="shared" si="275"/>
        <v>0</v>
      </c>
      <c r="AU80" s="1">
        <f t="shared" si="275"/>
        <v>0</v>
      </c>
      <c r="AV80" s="1">
        <f t="shared" si="275"/>
        <v>0</v>
      </c>
      <c r="AW80" s="1">
        <f t="shared" si="275"/>
        <v>0</v>
      </c>
      <c r="AX80" s="1">
        <f t="shared" si="275"/>
        <v>0</v>
      </c>
      <c r="AY80" s="1">
        <f t="shared" si="275"/>
        <v>0</v>
      </c>
      <c r="AZ80" s="1">
        <f t="shared" si="275"/>
        <v>0</v>
      </c>
      <c r="BA80" s="1">
        <f t="shared" si="275"/>
        <v>0</v>
      </c>
      <c r="BB80" s="1">
        <f t="shared" si="275"/>
        <v>0</v>
      </c>
    </row>
    <row r="81" spans="1:54" ht="5.0999999999999996" customHeight="1" outlineLevel="1" x14ac:dyDescent="0.45">
      <c r="G81" s="1"/>
      <c r="H81" s="1"/>
      <c r="I81" s="1"/>
      <c r="J81" s="1"/>
      <c r="K81" s="1"/>
      <c r="L81" s="1"/>
      <c r="M81" s="1"/>
      <c r="N81" s="1"/>
      <c r="O81" s="1"/>
      <c r="P81" s="1"/>
      <c r="Q81" s="1"/>
      <c r="R81" s="1"/>
      <c r="S81" s="1"/>
      <c r="T81" s="1"/>
      <c r="U81" s="1"/>
      <c r="V81" s="1"/>
      <c r="W81" s="1"/>
      <c r="X81" s="1"/>
      <c r="Y81" s="1"/>
      <c r="Z81" s="1"/>
      <c r="AA81" s="1"/>
      <c r="AB81" s="1"/>
      <c r="AC81" s="1"/>
      <c r="AD81" s="1"/>
      <c r="AE81" s="109"/>
      <c r="AF81" s="1"/>
      <c r="AG81" s="1"/>
      <c r="AH81" s="1"/>
      <c r="AI81" s="1"/>
      <c r="AJ81" s="1"/>
      <c r="AK81" s="1"/>
      <c r="AL81" s="1"/>
      <c r="AM81" s="1"/>
      <c r="AN81" s="1"/>
      <c r="AO81" s="1"/>
      <c r="AP81" s="1"/>
      <c r="AQ81" s="1"/>
      <c r="AR81" s="1"/>
      <c r="AS81" s="1"/>
      <c r="AT81" s="1"/>
      <c r="AU81" s="1"/>
      <c r="AV81" s="1"/>
      <c r="AW81" s="1"/>
      <c r="AX81" s="1"/>
      <c r="AY81" s="1"/>
      <c r="AZ81" s="1"/>
      <c r="BA81" s="1"/>
      <c r="BB81" s="1"/>
    </row>
    <row r="82" spans="1:54" s="19" customFormat="1" outlineLevel="1" x14ac:dyDescent="0.45">
      <c r="A82" s="52"/>
      <c r="B82" s="91" t="s">
        <v>107</v>
      </c>
      <c r="D82" s="92" t="s">
        <v>42</v>
      </c>
      <c r="E82" s="118">
        <v>0.5</v>
      </c>
      <c r="F82" s="93"/>
      <c r="G82" s="43">
        <f t="shared" ref="G82:Z82" si="276">G27*$E82</f>
        <v>63333.334999999999</v>
      </c>
      <c r="H82" s="43">
        <f t="shared" si="276"/>
        <v>63333.334999999999</v>
      </c>
      <c r="I82" s="43">
        <f t="shared" si="276"/>
        <v>63333.334999999999</v>
      </c>
      <c r="J82" s="43">
        <f t="shared" si="276"/>
        <v>63333.334999999999</v>
      </c>
      <c r="K82" s="43">
        <f t="shared" si="276"/>
        <v>63333.334999999999</v>
      </c>
      <c r="L82" s="43">
        <f t="shared" si="276"/>
        <v>63333.334999999999</v>
      </c>
      <c r="M82" s="43">
        <f t="shared" si="276"/>
        <v>63333.334999999999</v>
      </c>
      <c r="N82" s="43">
        <f t="shared" si="276"/>
        <v>63333.334999999999</v>
      </c>
      <c r="O82" s="43">
        <f t="shared" si="276"/>
        <v>63333.334999999999</v>
      </c>
      <c r="P82" s="43">
        <f t="shared" si="276"/>
        <v>63333.334999999999</v>
      </c>
      <c r="Q82" s="43">
        <f t="shared" si="276"/>
        <v>63333.334999999999</v>
      </c>
      <c r="R82" s="43">
        <f t="shared" si="276"/>
        <v>63333.334999999999</v>
      </c>
      <c r="S82" s="43">
        <f t="shared" si="276"/>
        <v>63333.334999999999</v>
      </c>
      <c r="T82" s="43">
        <f t="shared" si="276"/>
        <v>63333.334999999999</v>
      </c>
      <c r="U82" s="43">
        <f t="shared" si="276"/>
        <v>63333.334999999999</v>
      </c>
      <c r="V82" s="43">
        <f t="shared" si="276"/>
        <v>63333.334999999999</v>
      </c>
      <c r="W82" s="43">
        <f t="shared" si="276"/>
        <v>63333.334999999999</v>
      </c>
      <c r="X82" s="43">
        <f t="shared" si="276"/>
        <v>63333.334999999999</v>
      </c>
      <c r="Y82" s="43">
        <f t="shared" si="276"/>
        <v>63333.334999999999</v>
      </c>
      <c r="Z82" s="43">
        <f t="shared" si="276"/>
        <v>63333.334999999999</v>
      </c>
      <c r="AA82" s="43">
        <f t="shared" ref="AA82:BB82" si="277">AA27*$E82</f>
        <v>63333.334999999999</v>
      </c>
      <c r="AB82" s="43">
        <f t="shared" si="277"/>
        <v>63333.334999999999</v>
      </c>
      <c r="AC82" s="43">
        <f t="shared" si="277"/>
        <v>63333.334999999999</v>
      </c>
      <c r="AD82" s="43">
        <f t="shared" si="277"/>
        <v>63333.334999999999</v>
      </c>
      <c r="AE82" s="110">
        <f t="shared" si="277"/>
        <v>63333.334999999992</v>
      </c>
      <c r="AF82" s="43">
        <f t="shared" si="277"/>
        <v>63333.334999999992</v>
      </c>
      <c r="AG82" s="43">
        <f t="shared" si="277"/>
        <v>63333.334999999992</v>
      </c>
      <c r="AH82" s="43">
        <f t="shared" si="277"/>
        <v>63333.334999999992</v>
      </c>
      <c r="AI82" s="43">
        <f t="shared" si="277"/>
        <v>63333.334999999992</v>
      </c>
      <c r="AJ82" s="43">
        <f t="shared" si="277"/>
        <v>63333.334999999992</v>
      </c>
      <c r="AK82" s="43">
        <f t="shared" si="277"/>
        <v>63333.334999999992</v>
      </c>
      <c r="AL82" s="43">
        <f t="shared" si="277"/>
        <v>63333.334999999992</v>
      </c>
      <c r="AM82" s="43">
        <f t="shared" si="277"/>
        <v>63333.334999999992</v>
      </c>
      <c r="AN82" s="43">
        <f t="shared" si="277"/>
        <v>63333.334999999992</v>
      </c>
      <c r="AO82" s="43">
        <f t="shared" si="277"/>
        <v>63333.334999999992</v>
      </c>
      <c r="AP82" s="43">
        <f t="shared" si="277"/>
        <v>63333.334999999992</v>
      </c>
      <c r="AQ82" s="43">
        <f t="shared" si="277"/>
        <v>63333.334999999992</v>
      </c>
      <c r="AR82" s="43">
        <f t="shared" si="277"/>
        <v>63333.334999999992</v>
      </c>
      <c r="AS82" s="43">
        <f t="shared" si="277"/>
        <v>63333.334999999992</v>
      </c>
      <c r="AT82" s="43">
        <f t="shared" si="277"/>
        <v>63333.334999999992</v>
      </c>
      <c r="AU82" s="43">
        <f t="shared" si="277"/>
        <v>63333.334999999992</v>
      </c>
      <c r="AV82" s="43">
        <f t="shared" si="277"/>
        <v>63333.334999999992</v>
      </c>
      <c r="AW82" s="43">
        <f t="shared" si="277"/>
        <v>63333.334999999992</v>
      </c>
      <c r="AX82" s="43">
        <f t="shared" si="277"/>
        <v>63333.334999999992</v>
      </c>
      <c r="AY82" s="43">
        <f t="shared" si="277"/>
        <v>63333.334999999992</v>
      </c>
      <c r="AZ82" s="43">
        <f t="shared" si="277"/>
        <v>63333.334999999992</v>
      </c>
      <c r="BA82" s="43">
        <f t="shared" si="277"/>
        <v>63333.334999999992</v>
      </c>
      <c r="BB82" s="43">
        <f t="shared" si="277"/>
        <v>63333.334999999992</v>
      </c>
    </row>
    <row r="83" spans="1:54" ht="5.0999999999999996" customHeight="1" outlineLevel="1" x14ac:dyDescent="0.45">
      <c r="B83" s="3"/>
      <c r="C83" s="5"/>
      <c r="D83" s="23"/>
      <c r="E83" s="23"/>
      <c r="F83" s="23"/>
      <c r="G83" s="1"/>
      <c r="H83" s="1"/>
      <c r="I83" s="1"/>
      <c r="J83" s="1"/>
      <c r="K83" s="1"/>
      <c r="L83" s="1"/>
      <c r="M83" s="1"/>
      <c r="N83" s="1"/>
      <c r="O83" s="1"/>
      <c r="P83" s="1"/>
      <c r="Q83" s="1"/>
      <c r="R83" s="1"/>
      <c r="S83" s="1"/>
      <c r="T83" s="1"/>
      <c r="U83" s="1"/>
      <c r="V83" s="1"/>
      <c r="W83" s="1"/>
      <c r="X83" s="1"/>
      <c r="Y83" s="1"/>
      <c r="Z83" s="1"/>
      <c r="AA83" s="1"/>
      <c r="AB83" s="1"/>
      <c r="AC83" s="1"/>
      <c r="AD83" s="1"/>
      <c r="AE83" s="109"/>
      <c r="AF83" s="1"/>
      <c r="AG83" s="1"/>
      <c r="AH83" s="1"/>
      <c r="AI83" s="1"/>
      <c r="AJ83" s="1"/>
      <c r="AK83" s="1"/>
      <c r="AL83" s="1"/>
      <c r="AM83" s="1"/>
      <c r="AN83" s="1"/>
      <c r="AO83" s="1"/>
      <c r="AP83" s="1"/>
      <c r="AQ83" s="1"/>
      <c r="AR83" s="1"/>
      <c r="AS83" s="1"/>
      <c r="AT83" s="1"/>
      <c r="AU83" s="1"/>
      <c r="AV83" s="1"/>
      <c r="AW83" s="1"/>
      <c r="AX83" s="1"/>
      <c r="AY83" s="1"/>
      <c r="AZ83" s="1"/>
      <c r="BA83" s="1"/>
      <c r="BB83" s="1"/>
    </row>
    <row r="84" spans="1:54" outlineLevel="1" x14ac:dyDescent="0.45">
      <c r="B84" s="68" t="s">
        <v>40</v>
      </c>
      <c r="C84" s="5"/>
      <c r="D84" s="23"/>
      <c r="E84" s="23"/>
      <c r="F84" s="23"/>
      <c r="G84" s="107">
        <v>811875.00000000023</v>
      </c>
      <c r="H84" s="1">
        <f t="shared" ref="H84" si="278">G84+H82-H85</f>
        <v>875208.3350000002</v>
      </c>
      <c r="I84" s="1">
        <f t="shared" ref="I84" si="279">H84+I82-I85</f>
        <v>190000.0033333333</v>
      </c>
      <c r="J84" s="1">
        <f t="shared" ref="J84" si="280">I84+J82-J85</f>
        <v>253333.33833333329</v>
      </c>
      <c r="K84" s="1">
        <f t="shared" ref="K84" si="281">J84+K82-K85</f>
        <v>316666.67333333328</v>
      </c>
      <c r="L84" s="1">
        <f t="shared" ref="L84" si="282">K84+L82-L85</f>
        <v>380000.0083333333</v>
      </c>
      <c r="M84" s="1">
        <f t="shared" ref="M84" si="283">L84+M82-M85</f>
        <v>443333.34333333332</v>
      </c>
      <c r="N84" s="1">
        <f t="shared" ref="N84" si="284">M84+N82-N85</f>
        <v>506666.67833333334</v>
      </c>
      <c r="O84" s="1">
        <f t="shared" ref="O84" si="285">N84+O82-O85</f>
        <v>570000.01333333331</v>
      </c>
      <c r="P84" s="1">
        <f t="shared" ref="P84" si="286">O84+P82-P85</f>
        <v>633333.34833333327</v>
      </c>
      <c r="Q84" s="1">
        <f t="shared" ref="Q84" si="287">P84+Q82-Q85</f>
        <v>696666.68333333323</v>
      </c>
      <c r="R84" s="1">
        <f t="shared" ref="R84" si="288">Q84+R82-R85</f>
        <v>760000.0183333332</v>
      </c>
      <c r="S84" s="1">
        <f t="shared" ref="S84" si="289">R84+S82-S85</f>
        <v>823333.35333333316</v>
      </c>
      <c r="T84" s="1">
        <f t="shared" ref="T84" si="290">S84+T82-T85</f>
        <v>886666.68833333312</v>
      </c>
      <c r="U84" s="1">
        <f t="shared" ref="U84" si="291">T84+U82-U85</f>
        <v>190000.00499999989</v>
      </c>
      <c r="V84" s="1">
        <f t="shared" ref="V84" si="292">U84+V82-V85</f>
        <v>253333.33999999988</v>
      </c>
      <c r="W84" s="1">
        <f t="shared" ref="W84" si="293">V84+W82-W85</f>
        <v>316666.67499999987</v>
      </c>
      <c r="X84" s="1">
        <f t="shared" ref="X84" si="294">W84+X82-X85</f>
        <v>380000.00999999989</v>
      </c>
      <c r="Y84" s="1">
        <f t="shared" ref="Y84" si="295">X84+Y82-Y85</f>
        <v>443333.34499999991</v>
      </c>
      <c r="Z84" s="1">
        <f t="shared" ref="Z84" si="296">Y84+Z82-Z85</f>
        <v>506666.67999999993</v>
      </c>
      <c r="AA84" s="1">
        <f t="shared" ref="AA84" si="297">Z84+AA82-AA85</f>
        <v>570000.0149999999</v>
      </c>
      <c r="AB84" s="1">
        <f t="shared" ref="AB84" si="298">AA84+AB82-AB85</f>
        <v>633333.34999999986</v>
      </c>
      <c r="AC84" s="1">
        <f t="shared" ref="AC84" si="299">AB84+AC82-AC85</f>
        <v>696666.68499999982</v>
      </c>
      <c r="AD84" s="1">
        <f t="shared" ref="AD84:AE84" si="300">AC84+AD82-AD85</f>
        <v>760000.01999999979</v>
      </c>
      <c r="AE84" s="109">
        <f t="shared" si="300"/>
        <v>823333.35499999975</v>
      </c>
      <c r="AF84" s="1">
        <f t="shared" ref="AF84" si="301">AE84+AF82-AF85</f>
        <v>886666.68999999971</v>
      </c>
      <c r="AG84" s="1">
        <f t="shared" ref="AG84" si="302">AF84+AG82-AG85</f>
        <v>190000.00499999989</v>
      </c>
      <c r="AH84" s="1">
        <f t="shared" ref="AH84" si="303">AG84+AH82-AH85</f>
        <v>253333.33999999988</v>
      </c>
      <c r="AI84" s="1">
        <f t="shared" ref="AI84" si="304">AH84+AI82-AI85</f>
        <v>316666.67499999987</v>
      </c>
      <c r="AJ84" s="1">
        <f t="shared" ref="AJ84" si="305">AI84+AJ82-AJ85</f>
        <v>380000.00999999989</v>
      </c>
      <c r="AK84" s="1">
        <f t="shared" ref="AK84" si="306">AJ84+AK82-AK85</f>
        <v>443333.34499999986</v>
      </c>
      <c r="AL84" s="1">
        <f t="shared" ref="AL84" si="307">AK84+AL82-AL85</f>
        <v>506666.67999999982</v>
      </c>
      <c r="AM84" s="1">
        <f t="shared" ref="AM84" si="308">AL84+AM82-AM85</f>
        <v>570000.01499999978</v>
      </c>
      <c r="AN84" s="1">
        <f t="shared" ref="AN84" si="309">AM84+AN82-AN85</f>
        <v>633333.34999999974</v>
      </c>
      <c r="AO84" s="1">
        <f t="shared" ref="AO84" si="310">AN84+AO82-AO85</f>
        <v>696666.68499999971</v>
      </c>
      <c r="AP84" s="1">
        <f t="shared" ref="AP84" si="311">AO84+AP82-AP85</f>
        <v>760000.01999999967</v>
      </c>
      <c r="AQ84" s="1">
        <f t="shared" ref="AQ84" si="312">AP84+AQ82-AQ85</f>
        <v>823333.35499999963</v>
      </c>
      <c r="AR84" s="1">
        <f t="shared" ref="AR84" si="313">AQ84+AR82-AR85</f>
        <v>886666.68999999959</v>
      </c>
      <c r="AS84" s="1">
        <f t="shared" ref="AS84" si="314">AR84+AS82-AS85</f>
        <v>190000.00499999989</v>
      </c>
      <c r="AT84" s="1">
        <f t="shared" ref="AT84" si="315">AS84+AT82-AT85</f>
        <v>253333.33999999988</v>
      </c>
      <c r="AU84" s="1">
        <f t="shared" ref="AU84" si="316">AT84+AU82-AU85</f>
        <v>316666.67499999987</v>
      </c>
      <c r="AV84" s="1">
        <f t="shared" ref="AV84" si="317">AU84+AV82-AV85</f>
        <v>380000.00999999989</v>
      </c>
      <c r="AW84" s="1">
        <f t="shared" ref="AW84" si="318">AV84+AW82-AW85</f>
        <v>443333.34499999986</v>
      </c>
      <c r="AX84" s="1">
        <f t="shared" ref="AX84" si="319">AW84+AX82-AX85</f>
        <v>506666.67999999982</v>
      </c>
      <c r="AY84" s="1">
        <f t="shared" ref="AY84" si="320">AX84+AY82-AY85</f>
        <v>570000.01499999978</v>
      </c>
      <c r="AZ84" s="1">
        <f t="shared" ref="AZ84" si="321">AY84+AZ82-AZ85</f>
        <v>633333.34999999974</v>
      </c>
      <c r="BA84" s="1">
        <f t="shared" ref="BA84" si="322">AZ84+BA82-BA85</f>
        <v>696666.68499999971</v>
      </c>
      <c r="BB84" s="1">
        <f t="shared" ref="BB84" si="323">BA84+BB82-BB85</f>
        <v>760000.01999999967</v>
      </c>
    </row>
    <row r="85" spans="1:54" outlineLevel="1" x14ac:dyDescent="0.45">
      <c r="B85" s="68" t="s">
        <v>41</v>
      </c>
      <c r="C85" s="5"/>
      <c r="D85" s="23"/>
      <c r="E85" s="23"/>
      <c r="F85" s="23"/>
      <c r="G85" s="31"/>
      <c r="H85" s="31"/>
      <c r="I85" s="107">
        <v>748541.66666666686</v>
      </c>
      <c r="J85" s="1">
        <f t="shared" ref="J85" si="324">IF(MONTH(J5)=3,G84,0)</f>
        <v>0</v>
      </c>
      <c r="K85" s="1">
        <f t="shared" ref="K85" si="325">IF(MONTH(K5)=3,H84,0)</f>
        <v>0</v>
      </c>
      <c r="L85" s="1">
        <f t="shared" ref="L85" si="326">IF(MONTH(L5)=3,I84,0)</f>
        <v>0</v>
      </c>
      <c r="M85" s="1">
        <f t="shared" ref="M85" si="327">IF(MONTH(M5)=3,J84,0)</f>
        <v>0</v>
      </c>
      <c r="N85" s="1">
        <f t="shared" ref="N85" si="328">IF(MONTH(N5)=3,K84,0)</f>
        <v>0</v>
      </c>
      <c r="O85" s="1">
        <f t="shared" ref="O85" si="329">IF(MONTH(O5)=3,L84,0)</f>
        <v>0</v>
      </c>
      <c r="P85" s="1">
        <f t="shared" ref="P85" si="330">IF(MONTH(P5)=3,M84,0)</f>
        <v>0</v>
      </c>
      <c r="Q85" s="1">
        <f t="shared" ref="Q85" si="331">IF(MONTH(Q5)=3,N84,0)</f>
        <v>0</v>
      </c>
      <c r="R85" s="1">
        <f t="shared" ref="R85" si="332">IF(MONTH(R5)=3,O84,0)</f>
        <v>0</v>
      </c>
      <c r="S85" s="1">
        <f t="shared" ref="S85:AK85" si="333">IF(MONTH(S5)=3,P84,0)</f>
        <v>0</v>
      </c>
      <c r="T85" s="1">
        <f t="shared" si="333"/>
        <v>0</v>
      </c>
      <c r="U85" s="1">
        <f t="shared" si="333"/>
        <v>760000.0183333332</v>
      </c>
      <c r="V85" s="1">
        <f t="shared" si="333"/>
        <v>0</v>
      </c>
      <c r="W85" s="1">
        <f t="shared" si="333"/>
        <v>0</v>
      </c>
      <c r="X85" s="1">
        <f t="shared" si="333"/>
        <v>0</v>
      </c>
      <c r="Y85" s="1">
        <f t="shared" si="333"/>
        <v>0</v>
      </c>
      <c r="Z85" s="1">
        <f t="shared" si="333"/>
        <v>0</v>
      </c>
      <c r="AA85" s="1">
        <f t="shared" si="333"/>
        <v>0</v>
      </c>
      <c r="AB85" s="1">
        <f t="shared" si="333"/>
        <v>0</v>
      </c>
      <c r="AC85" s="1">
        <f t="shared" si="333"/>
        <v>0</v>
      </c>
      <c r="AD85" s="1">
        <f t="shared" si="333"/>
        <v>0</v>
      </c>
      <c r="AE85" s="109">
        <f t="shared" si="333"/>
        <v>0</v>
      </c>
      <c r="AF85" s="1">
        <f t="shared" si="333"/>
        <v>0</v>
      </c>
      <c r="AG85" s="1">
        <f t="shared" si="333"/>
        <v>760000.01999999979</v>
      </c>
      <c r="AH85" s="1">
        <f t="shared" si="333"/>
        <v>0</v>
      </c>
      <c r="AI85" s="1">
        <f t="shared" si="333"/>
        <v>0</v>
      </c>
      <c r="AJ85" s="1">
        <f t="shared" si="333"/>
        <v>0</v>
      </c>
      <c r="AK85" s="1">
        <f t="shared" si="333"/>
        <v>0</v>
      </c>
      <c r="AL85" s="1">
        <f t="shared" ref="AL85:BB85" si="334">IF(MONTH(AL5)=3,AI84,0)</f>
        <v>0</v>
      </c>
      <c r="AM85" s="1">
        <f t="shared" si="334"/>
        <v>0</v>
      </c>
      <c r="AN85" s="1">
        <f t="shared" si="334"/>
        <v>0</v>
      </c>
      <c r="AO85" s="1">
        <f t="shared" si="334"/>
        <v>0</v>
      </c>
      <c r="AP85" s="1">
        <f t="shared" si="334"/>
        <v>0</v>
      </c>
      <c r="AQ85" s="1">
        <f t="shared" si="334"/>
        <v>0</v>
      </c>
      <c r="AR85" s="1">
        <f t="shared" si="334"/>
        <v>0</v>
      </c>
      <c r="AS85" s="1">
        <f t="shared" si="334"/>
        <v>760000.01999999967</v>
      </c>
      <c r="AT85" s="1">
        <f t="shared" si="334"/>
        <v>0</v>
      </c>
      <c r="AU85" s="1">
        <f t="shared" si="334"/>
        <v>0</v>
      </c>
      <c r="AV85" s="1">
        <f t="shared" si="334"/>
        <v>0</v>
      </c>
      <c r="AW85" s="1">
        <f t="shared" si="334"/>
        <v>0</v>
      </c>
      <c r="AX85" s="1">
        <f t="shared" si="334"/>
        <v>0</v>
      </c>
      <c r="AY85" s="1">
        <f t="shared" si="334"/>
        <v>0</v>
      </c>
      <c r="AZ85" s="1">
        <f t="shared" si="334"/>
        <v>0</v>
      </c>
      <c r="BA85" s="1">
        <f t="shared" si="334"/>
        <v>0</v>
      </c>
      <c r="BB85" s="1">
        <f t="shared" si="334"/>
        <v>0</v>
      </c>
    </row>
    <row r="86" spans="1:54" ht="5.0999999999999996" customHeight="1" outlineLevel="1" x14ac:dyDescent="0.45">
      <c r="B86" s="3"/>
      <c r="C86" s="5"/>
      <c r="D86" s="23"/>
      <c r="E86" s="23"/>
      <c r="F86" s="23"/>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x14ac:dyDescent="0.45">
      <c r="A87" s="36" t="s">
        <v>51</v>
      </c>
      <c r="B87" s="28" t="s">
        <v>22</v>
      </c>
      <c r="C87" s="16"/>
      <c r="D87" s="16"/>
      <c r="E87" s="113" t="s">
        <v>120</v>
      </c>
      <c r="F87" s="18"/>
      <c r="G87" s="17">
        <f t="shared" ref="G87:AD87" si="335">G5</f>
        <v>43496</v>
      </c>
      <c r="H87" s="17">
        <f t="shared" si="335"/>
        <v>43524</v>
      </c>
      <c r="I87" s="17">
        <f t="shared" si="335"/>
        <v>43555</v>
      </c>
      <c r="J87" s="17">
        <f t="shared" si="335"/>
        <v>43585</v>
      </c>
      <c r="K87" s="17">
        <f t="shared" si="335"/>
        <v>43616</v>
      </c>
      <c r="L87" s="17">
        <f t="shared" si="335"/>
        <v>43646</v>
      </c>
      <c r="M87" s="17">
        <f t="shared" si="335"/>
        <v>43677</v>
      </c>
      <c r="N87" s="17">
        <f t="shared" si="335"/>
        <v>43708</v>
      </c>
      <c r="O87" s="17">
        <f t="shared" si="335"/>
        <v>43738</v>
      </c>
      <c r="P87" s="17">
        <f t="shared" si="335"/>
        <v>43769</v>
      </c>
      <c r="Q87" s="17">
        <f t="shared" si="335"/>
        <v>43799</v>
      </c>
      <c r="R87" s="17">
        <f t="shared" si="335"/>
        <v>43830</v>
      </c>
      <c r="S87" s="17">
        <f t="shared" si="335"/>
        <v>43861</v>
      </c>
      <c r="T87" s="17">
        <f t="shared" si="335"/>
        <v>43890</v>
      </c>
      <c r="U87" s="17">
        <f t="shared" si="335"/>
        <v>43921</v>
      </c>
      <c r="V87" s="17">
        <f t="shared" si="335"/>
        <v>43951</v>
      </c>
      <c r="W87" s="17">
        <f t="shared" si="335"/>
        <v>43982</v>
      </c>
      <c r="X87" s="17">
        <f t="shared" si="335"/>
        <v>44012</v>
      </c>
      <c r="Y87" s="17">
        <f t="shared" si="335"/>
        <v>44043</v>
      </c>
      <c r="Z87" s="17">
        <f t="shared" si="335"/>
        <v>44074</v>
      </c>
      <c r="AA87" s="17">
        <f t="shared" si="335"/>
        <v>44104</v>
      </c>
      <c r="AB87" s="17">
        <f t="shared" si="335"/>
        <v>44135</v>
      </c>
      <c r="AC87" s="17">
        <f t="shared" si="335"/>
        <v>44165</v>
      </c>
      <c r="AD87" s="17">
        <f t="shared" si="335"/>
        <v>44196</v>
      </c>
      <c r="AE87" s="17">
        <f t="shared" ref="AE87:BB87" si="336">AE5</f>
        <v>44227</v>
      </c>
      <c r="AF87" s="17">
        <f t="shared" si="336"/>
        <v>44255</v>
      </c>
      <c r="AG87" s="17">
        <f t="shared" si="336"/>
        <v>44286</v>
      </c>
      <c r="AH87" s="17">
        <f t="shared" si="336"/>
        <v>44316</v>
      </c>
      <c r="AI87" s="17">
        <f t="shared" si="336"/>
        <v>44347</v>
      </c>
      <c r="AJ87" s="17">
        <f t="shared" si="336"/>
        <v>44377</v>
      </c>
      <c r="AK87" s="17">
        <f t="shared" si="336"/>
        <v>44408</v>
      </c>
      <c r="AL87" s="17">
        <f t="shared" si="336"/>
        <v>44439</v>
      </c>
      <c r="AM87" s="17">
        <f t="shared" si="336"/>
        <v>44469</v>
      </c>
      <c r="AN87" s="17">
        <f t="shared" si="336"/>
        <v>44500</v>
      </c>
      <c r="AO87" s="17">
        <f t="shared" si="336"/>
        <v>44530</v>
      </c>
      <c r="AP87" s="17">
        <f t="shared" si="336"/>
        <v>44561</v>
      </c>
      <c r="AQ87" s="17">
        <f t="shared" si="336"/>
        <v>44592</v>
      </c>
      <c r="AR87" s="17">
        <f t="shared" si="336"/>
        <v>44620</v>
      </c>
      <c r="AS87" s="17">
        <f t="shared" si="336"/>
        <v>44651</v>
      </c>
      <c r="AT87" s="17">
        <f t="shared" si="336"/>
        <v>44681</v>
      </c>
      <c r="AU87" s="17">
        <f t="shared" si="336"/>
        <v>44712</v>
      </c>
      <c r="AV87" s="17">
        <f t="shared" si="336"/>
        <v>44742</v>
      </c>
      <c r="AW87" s="17">
        <f t="shared" si="336"/>
        <v>44773</v>
      </c>
      <c r="AX87" s="17">
        <f t="shared" si="336"/>
        <v>44804</v>
      </c>
      <c r="AY87" s="17">
        <f t="shared" si="336"/>
        <v>44834</v>
      </c>
      <c r="AZ87" s="17">
        <f t="shared" si="336"/>
        <v>44865</v>
      </c>
      <c r="BA87" s="17">
        <f t="shared" si="336"/>
        <v>44895</v>
      </c>
      <c r="BB87" s="17">
        <f t="shared" si="336"/>
        <v>44926</v>
      </c>
    </row>
    <row r="88" spans="1:54" ht="5.0999999999999996" customHeight="1" outlineLevel="1" x14ac:dyDescent="0.45"/>
    <row r="89" spans="1:54" ht="5.0999999999999996" customHeight="1" outlineLevel="1" x14ac:dyDescent="0.45">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row>
    <row r="90" spans="1:54" outlineLevel="1" x14ac:dyDescent="0.45">
      <c r="B90" t="s">
        <v>23</v>
      </c>
      <c r="E90" s="111">
        <f>E106</f>
        <v>3000000</v>
      </c>
      <c r="G90" s="107">
        <v>868996.89000000013</v>
      </c>
      <c r="H90" s="107">
        <v>1342231.8599999999</v>
      </c>
      <c r="I90" s="107">
        <v>215715.60000000009</v>
      </c>
      <c r="J90" s="107">
        <v>694300.72</v>
      </c>
      <c r="K90" s="107">
        <v>1190526.3500000001</v>
      </c>
      <c r="L90" s="107">
        <v>1362167.18</v>
      </c>
      <c r="M90" s="107">
        <v>1649738.02</v>
      </c>
      <c r="N90" s="107">
        <v>1813335.7300000002</v>
      </c>
      <c r="O90" s="107">
        <v>2741847.5999999996</v>
      </c>
      <c r="P90" s="107">
        <v>3661826.3699999992</v>
      </c>
      <c r="Q90" s="107">
        <v>4581805.1099999994</v>
      </c>
      <c r="R90" s="107">
        <v>4051988.0299999993</v>
      </c>
      <c r="S90" s="107">
        <v>4952260.3199999994</v>
      </c>
      <c r="T90" s="107">
        <v>5852532.6199999992</v>
      </c>
      <c r="U90" s="107">
        <v>3462069.0699999994</v>
      </c>
      <c r="V90" s="107">
        <v>4349573.6499999994</v>
      </c>
      <c r="W90" s="107">
        <v>5237078.2200000007</v>
      </c>
      <c r="X90" s="107">
        <v>4703156.9800000004</v>
      </c>
      <c r="Y90" s="107">
        <v>5569235.7300000004</v>
      </c>
      <c r="Z90" s="107">
        <v>6435314.4900000002</v>
      </c>
      <c r="AA90" s="107">
        <v>6102222.3900000006</v>
      </c>
      <c r="AB90" s="107">
        <v>6969130.3200000003</v>
      </c>
      <c r="AC90" s="107">
        <v>7836038.2300000004</v>
      </c>
      <c r="AD90" s="107">
        <v>8232525.3300000001</v>
      </c>
      <c r="AE90" s="12">
        <f ca="1">AE240+E90</f>
        <v>12614010.869030371</v>
      </c>
      <c r="AF90" s="12">
        <f t="shared" ref="AF90:BB90" ca="1" si="337">AF240</f>
        <v>12642476.490589162</v>
      </c>
      <c r="AG90" s="12">
        <f t="shared" ca="1" si="337"/>
        <v>12297962.872830043</v>
      </c>
      <c r="AH90" s="12">
        <f t="shared" ca="1" si="337"/>
        <v>12681352.754115051</v>
      </c>
      <c r="AI90" s="12">
        <f t="shared" ca="1" si="337"/>
        <v>13767664.175910933</v>
      </c>
      <c r="AJ90" s="12">
        <f t="shared" ca="1" si="337"/>
        <v>14095203.00320209</v>
      </c>
      <c r="AK90" s="12">
        <f t="shared" ca="1" si="337"/>
        <v>15079585.507366009</v>
      </c>
      <c r="AL90" s="12">
        <f t="shared" ca="1" si="337"/>
        <v>15823166.326170944</v>
      </c>
      <c r="AM90" s="12">
        <f t="shared" ca="1" si="337"/>
        <v>16198024.279280219</v>
      </c>
      <c r="AN90" s="12">
        <f t="shared" ca="1" si="337"/>
        <v>17253245.92305667</v>
      </c>
      <c r="AO90" s="12">
        <f t="shared" ca="1" si="337"/>
        <v>17524285.962858405</v>
      </c>
      <c r="AP90" s="12">
        <f t="shared" ca="1" si="337"/>
        <v>18411476.887650322</v>
      </c>
      <c r="AQ90" s="12">
        <f t="shared" ca="1" si="337"/>
        <v>19120223.317410041</v>
      </c>
      <c r="AR90" s="12">
        <f t="shared" ca="1" si="337"/>
        <v>19344603.248502504</v>
      </c>
      <c r="AS90" s="12">
        <f t="shared" ca="1" si="337"/>
        <v>18884161.005701769</v>
      </c>
      <c r="AT90" s="12">
        <f t="shared" ca="1" si="337"/>
        <v>19404467.863495134</v>
      </c>
      <c r="AU90" s="12">
        <f t="shared" ca="1" si="337"/>
        <v>20340440.948633868</v>
      </c>
      <c r="AV90" s="12">
        <f t="shared" ca="1" si="337"/>
        <v>20730838.270549674</v>
      </c>
      <c r="AW90" s="12">
        <f t="shared" ca="1" si="337"/>
        <v>21693010.294322785</v>
      </c>
      <c r="AX90" s="12">
        <f t="shared" ca="1" si="337"/>
        <v>22444879.450926621</v>
      </c>
      <c r="AY90" s="12">
        <f t="shared" ca="1" si="337"/>
        <v>22856507.758896027</v>
      </c>
      <c r="AZ90" s="12">
        <f t="shared" ca="1" si="337"/>
        <v>23787907.367091797</v>
      </c>
      <c r="BA90" s="12">
        <f t="shared" ca="1" si="337"/>
        <v>24260577.490065325</v>
      </c>
      <c r="BB90" s="12">
        <f t="shared" ca="1" si="337"/>
        <v>25041303.686898123</v>
      </c>
    </row>
    <row r="91" spans="1:54" outlineLevel="1" x14ac:dyDescent="0.45">
      <c r="B91" t="s">
        <v>24</v>
      </c>
      <c r="G91" s="107">
        <v>3615140</v>
      </c>
      <c r="H91" s="107">
        <v>3726210</v>
      </c>
      <c r="I91" s="107">
        <v>3839310</v>
      </c>
      <c r="J91" s="107">
        <v>3954440</v>
      </c>
      <c r="K91" s="107">
        <v>4071310</v>
      </c>
      <c r="L91" s="107">
        <v>4190065</v>
      </c>
      <c r="M91" s="107">
        <v>4310415</v>
      </c>
      <c r="N91" s="107">
        <v>5075000</v>
      </c>
      <c r="O91" s="107">
        <v>5075000</v>
      </c>
      <c r="P91" s="107">
        <v>5075000</v>
      </c>
      <c r="Q91" s="107">
        <v>5075000</v>
      </c>
      <c r="R91" s="107">
        <v>5075000</v>
      </c>
      <c r="S91" s="107">
        <v>5075000</v>
      </c>
      <c r="T91" s="107">
        <v>5075000</v>
      </c>
      <c r="U91" s="107">
        <v>5075000</v>
      </c>
      <c r="V91" s="107">
        <v>5075000</v>
      </c>
      <c r="W91" s="107">
        <v>5075000</v>
      </c>
      <c r="X91" s="107">
        <v>5075000</v>
      </c>
      <c r="Y91" s="107">
        <v>5075000</v>
      </c>
      <c r="Z91" s="107">
        <v>5075000</v>
      </c>
      <c r="AA91" s="107">
        <v>5075000</v>
      </c>
      <c r="AB91" s="107">
        <v>5075000</v>
      </c>
      <c r="AC91" s="107">
        <v>5075000</v>
      </c>
      <c r="AD91" s="107">
        <v>5075000</v>
      </c>
      <c r="AE91" s="12">
        <f t="shared" ref="AE91:BB91" si="338">AE119*(AE$8/_xlfn.DAYS(AE$5,AD$5))</f>
        <v>4965860.2150537632</v>
      </c>
      <c r="AF91" s="12">
        <f t="shared" si="338"/>
        <v>5497916.666666666</v>
      </c>
      <c r="AG91" s="12">
        <f t="shared" si="338"/>
        <v>4911290.3225806458</v>
      </c>
      <c r="AH91" s="12">
        <f t="shared" si="338"/>
        <v>5187777.777777778</v>
      </c>
      <c r="AI91" s="12">
        <f t="shared" si="338"/>
        <v>4965860.2150537632</v>
      </c>
      <c r="AJ91" s="12">
        <f t="shared" si="338"/>
        <v>5187777.777777778</v>
      </c>
      <c r="AK91" s="12">
        <f t="shared" si="338"/>
        <v>5020430.1075268826</v>
      </c>
      <c r="AL91" s="12">
        <f t="shared" si="338"/>
        <v>5020430.1075268826</v>
      </c>
      <c r="AM91" s="12">
        <f t="shared" si="338"/>
        <v>5187777.777777778</v>
      </c>
      <c r="AN91" s="12">
        <f t="shared" si="338"/>
        <v>4965860.2150537632</v>
      </c>
      <c r="AO91" s="12">
        <f t="shared" si="338"/>
        <v>5187777.777777778</v>
      </c>
      <c r="AP91" s="12">
        <f t="shared" si="338"/>
        <v>4984050.1792114694</v>
      </c>
      <c r="AQ91" s="12">
        <f t="shared" si="338"/>
        <v>5002240.1433691755</v>
      </c>
      <c r="AR91" s="12">
        <f t="shared" si="338"/>
        <v>5477777.7777777771</v>
      </c>
      <c r="AS91" s="12">
        <f t="shared" si="338"/>
        <v>4965860.2150537632</v>
      </c>
      <c r="AT91" s="12">
        <f t="shared" si="338"/>
        <v>5131388.8888888881</v>
      </c>
      <c r="AU91" s="12">
        <f t="shared" si="338"/>
        <v>5002240.1433691764</v>
      </c>
      <c r="AV91" s="12">
        <f t="shared" si="338"/>
        <v>5168981.4814814813</v>
      </c>
      <c r="AW91" s="12">
        <f t="shared" si="338"/>
        <v>5020430.1075268826</v>
      </c>
      <c r="AX91" s="12">
        <f t="shared" si="338"/>
        <v>5020430.1075268826</v>
      </c>
      <c r="AY91" s="12">
        <f t="shared" si="338"/>
        <v>5168981.4814814813</v>
      </c>
      <c r="AZ91" s="12">
        <f t="shared" si="338"/>
        <v>5002240.1433691764</v>
      </c>
      <c r="BA91" s="12">
        <f t="shared" si="338"/>
        <v>5156450.6172839506</v>
      </c>
      <c r="BB91" s="12">
        <f t="shared" si="338"/>
        <v>5002240.1433691764</v>
      </c>
    </row>
    <row r="92" spans="1:54" outlineLevel="1" x14ac:dyDescent="0.45">
      <c r="B92" t="s">
        <v>25</v>
      </c>
      <c r="E92" s="2"/>
      <c r="G92" s="107">
        <v>3026208</v>
      </c>
      <c r="H92" s="107">
        <v>3117500</v>
      </c>
      <c r="I92" s="107">
        <v>3210300</v>
      </c>
      <c r="J92" s="107">
        <v>3304550</v>
      </c>
      <c r="K92" s="107">
        <v>3400192</v>
      </c>
      <c r="L92" s="107">
        <v>3754166</v>
      </c>
      <c r="M92" s="107">
        <v>4060000</v>
      </c>
      <c r="N92" s="107">
        <v>4060000</v>
      </c>
      <c r="O92" s="107">
        <v>4060000</v>
      </c>
      <c r="P92" s="107">
        <v>4060000</v>
      </c>
      <c r="Q92" s="107">
        <v>4060000</v>
      </c>
      <c r="R92" s="107">
        <v>4060000</v>
      </c>
      <c r="S92" s="107">
        <v>4060000</v>
      </c>
      <c r="T92" s="107">
        <v>4060000</v>
      </c>
      <c r="U92" s="107">
        <v>4060000</v>
      </c>
      <c r="V92" s="107">
        <v>4060000</v>
      </c>
      <c r="W92" s="107">
        <v>4060000</v>
      </c>
      <c r="X92" s="107">
        <v>4060000</v>
      </c>
      <c r="Y92" s="107">
        <v>4060000</v>
      </c>
      <c r="Z92" s="107">
        <v>4060000</v>
      </c>
      <c r="AA92" s="107">
        <v>4060000</v>
      </c>
      <c r="AB92" s="107">
        <v>4060000</v>
      </c>
      <c r="AC92" s="107">
        <v>4530000</v>
      </c>
      <c r="AD92" s="107">
        <v>5000000</v>
      </c>
      <c r="AE92" s="12">
        <f t="shared" ref="AE92:BB92" si="339">AE121*(AE$21/_xlfn.DAYS(AE$5,AD$5))</f>
        <v>4038245.786806731</v>
      </c>
      <c r="AF92" s="12">
        <f t="shared" si="339"/>
        <v>4451013.9354383415</v>
      </c>
      <c r="AG92" s="12">
        <f t="shared" si="339"/>
        <v>3968356.1141036237</v>
      </c>
      <c r="AH92" s="12">
        <f t="shared" si="339"/>
        <v>4183988.7361143422</v>
      </c>
      <c r="AI92" s="12">
        <f t="shared" si="339"/>
        <v>3991463.3129456062</v>
      </c>
      <c r="AJ92" s="12">
        <f t="shared" si="339"/>
        <v>4157187.8278902615</v>
      </c>
      <c r="AK92" s="12">
        <f t="shared" si="339"/>
        <v>4011130.4550392143</v>
      </c>
      <c r="AL92" s="12">
        <f t="shared" si="339"/>
        <v>4013031.1124043441</v>
      </c>
      <c r="AM92" s="12">
        <f t="shared" si="339"/>
        <v>4148732.1606590035</v>
      </c>
      <c r="AN92" s="12">
        <f t="shared" si="339"/>
        <v>4124740.3446815237</v>
      </c>
      <c r="AO92" s="12">
        <f t="shared" si="339"/>
        <v>4636024.1405074773</v>
      </c>
      <c r="AP92" s="12">
        <f t="shared" si="339"/>
        <v>4489730.9562205048</v>
      </c>
      <c r="AQ92" s="12">
        <f t="shared" si="339"/>
        <v>4377983.5331165669</v>
      </c>
      <c r="AR92" s="12">
        <f t="shared" si="339"/>
        <v>4473160.6970894402</v>
      </c>
      <c r="AS92" s="12">
        <f t="shared" si="339"/>
        <v>4044317.5631139353</v>
      </c>
      <c r="AT92" s="12">
        <f t="shared" si="339"/>
        <v>4169583.7948319535</v>
      </c>
      <c r="AU92" s="12">
        <f t="shared" si="339"/>
        <v>4053922.4105689065</v>
      </c>
      <c r="AV92" s="12">
        <f t="shared" si="339"/>
        <v>4176182.3854876859</v>
      </c>
      <c r="AW92" s="12">
        <f t="shared" si="339"/>
        <v>4048853.3808256579</v>
      </c>
      <c r="AX92" s="12">
        <f t="shared" si="339"/>
        <v>4046077.3625929896</v>
      </c>
      <c r="AY92" s="12">
        <f t="shared" si="339"/>
        <v>4220351.8933961838</v>
      </c>
      <c r="AZ92" s="12">
        <f t="shared" si="339"/>
        <v>4243218.5989964278</v>
      </c>
      <c r="BA92" s="12">
        <f t="shared" si="339"/>
        <v>4549556.7571498156</v>
      </c>
      <c r="BB92" s="12">
        <f t="shared" si="339"/>
        <v>4487989.1353949076</v>
      </c>
    </row>
    <row r="93" spans="1:54" outlineLevel="1" x14ac:dyDescent="0.45">
      <c r="B93" s="9" t="s">
        <v>26</v>
      </c>
      <c r="G93" s="7">
        <f t="shared" ref="G93:AA93" si="340">SUM(G90:G92)</f>
        <v>7510344.8900000006</v>
      </c>
      <c r="H93" s="7">
        <f t="shared" si="340"/>
        <v>8185941.8599999994</v>
      </c>
      <c r="I93" s="7">
        <f t="shared" si="340"/>
        <v>7265325.5999999996</v>
      </c>
      <c r="J93" s="7">
        <f t="shared" si="340"/>
        <v>7953290.7199999997</v>
      </c>
      <c r="K93" s="7">
        <f t="shared" si="340"/>
        <v>8662028.3499999996</v>
      </c>
      <c r="L93" s="7">
        <f t="shared" si="340"/>
        <v>9306398.1799999997</v>
      </c>
      <c r="M93" s="7">
        <f t="shared" si="340"/>
        <v>10020153.02</v>
      </c>
      <c r="N93" s="7">
        <f t="shared" si="340"/>
        <v>10948335.73</v>
      </c>
      <c r="O93" s="7">
        <f t="shared" si="340"/>
        <v>11876847.6</v>
      </c>
      <c r="P93" s="7">
        <f t="shared" si="340"/>
        <v>12796826.369999999</v>
      </c>
      <c r="Q93" s="7">
        <f t="shared" si="340"/>
        <v>13716805.109999999</v>
      </c>
      <c r="R93" s="7">
        <f t="shared" si="340"/>
        <v>13186988.029999999</v>
      </c>
      <c r="S93" s="7">
        <f t="shared" si="340"/>
        <v>14087260.32</v>
      </c>
      <c r="T93" s="7">
        <f t="shared" si="340"/>
        <v>14987532.619999999</v>
      </c>
      <c r="U93" s="7">
        <f t="shared" si="340"/>
        <v>12597069.07</v>
      </c>
      <c r="V93" s="7">
        <f t="shared" si="340"/>
        <v>13484573.649999999</v>
      </c>
      <c r="W93" s="7">
        <f t="shared" si="340"/>
        <v>14372078.220000001</v>
      </c>
      <c r="X93" s="7">
        <f t="shared" si="340"/>
        <v>13838156.98</v>
      </c>
      <c r="Y93" s="7">
        <f t="shared" si="340"/>
        <v>14704235.73</v>
      </c>
      <c r="Z93" s="7">
        <f t="shared" si="340"/>
        <v>15570314.49</v>
      </c>
      <c r="AA93" s="7">
        <f t="shared" si="340"/>
        <v>15237222.390000001</v>
      </c>
      <c r="AB93" s="7">
        <f t="shared" ref="AB93:BB93" si="341">SUM(AB90:AB92)</f>
        <v>16104130.32</v>
      </c>
      <c r="AC93" s="7">
        <f t="shared" si="341"/>
        <v>17441038.23</v>
      </c>
      <c r="AD93" s="7">
        <f t="shared" si="341"/>
        <v>18307525.329999998</v>
      </c>
      <c r="AE93" s="7">
        <f t="shared" ca="1" si="341"/>
        <v>21618116.870890867</v>
      </c>
      <c r="AF93" s="7">
        <f t="shared" ca="1" si="341"/>
        <v>22591407.092694171</v>
      </c>
      <c r="AG93" s="7">
        <f t="shared" ca="1" si="341"/>
        <v>21177609.30951431</v>
      </c>
      <c r="AH93" s="7">
        <f t="shared" ca="1" si="341"/>
        <v>22053119.26800717</v>
      </c>
      <c r="AI93" s="7">
        <f t="shared" ca="1" si="341"/>
        <v>22724987.703910299</v>
      </c>
      <c r="AJ93" s="7">
        <f t="shared" ca="1" si="341"/>
        <v>23440168.60887013</v>
      </c>
      <c r="AK93" s="7">
        <f t="shared" ca="1" si="341"/>
        <v>24111146.069932107</v>
      </c>
      <c r="AL93" s="7">
        <f t="shared" ca="1" si="341"/>
        <v>24856627.54610217</v>
      </c>
      <c r="AM93" s="7">
        <f t="shared" ca="1" si="341"/>
        <v>25534534.217717003</v>
      </c>
      <c r="AN93" s="7">
        <f t="shared" ca="1" si="341"/>
        <v>26343846.482791957</v>
      </c>
      <c r="AO93" s="7">
        <f t="shared" ca="1" si="341"/>
        <v>27348087.881143663</v>
      </c>
      <c r="AP93" s="7">
        <f t="shared" ca="1" si="341"/>
        <v>27885258.023082297</v>
      </c>
      <c r="AQ93" s="7">
        <f t="shared" ca="1" si="341"/>
        <v>28500446.993895784</v>
      </c>
      <c r="AR93" s="7">
        <f t="shared" ca="1" si="341"/>
        <v>29295541.723369721</v>
      </c>
      <c r="AS93" s="7">
        <f t="shared" ca="1" si="341"/>
        <v>27894338.783869468</v>
      </c>
      <c r="AT93" s="7">
        <f t="shared" ca="1" si="341"/>
        <v>28705440.547215976</v>
      </c>
      <c r="AU93" s="7">
        <f t="shared" ca="1" si="341"/>
        <v>29396603.502571952</v>
      </c>
      <c r="AV93" s="7">
        <f t="shared" ca="1" si="341"/>
        <v>30076002.137518842</v>
      </c>
      <c r="AW93" s="7">
        <f t="shared" ca="1" si="341"/>
        <v>30762293.782675326</v>
      </c>
      <c r="AX93" s="7">
        <f t="shared" ca="1" si="341"/>
        <v>31511386.921046495</v>
      </c>
      <c r="AY93" s="7">
        <f t="shared" ca="1" si="341"/>
        <v>32245841.133773692</v>
      </c>
      <c r="AZ93" s="7">
        <f t="shared" ca="1" si="341"/>
        <v>33033366.1094574</v>
      </c>
      <c r="BA93" s="7">
        <f t="shared" ca="1" si="341"/>
        <v>33966584.864499092</v>
      </c>
      <c r="BB93" s="7">
        <f t="shared" ca="1" si="341"/>
        <v>34531532.965662204</v>
      </c>
    </row>
    <row r="94" spans="1:54" ht="5.0999999999999996" customHeight="1" outlineLevel="1" x14ac:dyDescent="0.45"/>
    <row r="95" spans="1:54" outlineLevel="1" x14ac:dyDescent="0.45">
      <c r="B95" t="s">
        <v>27</v>
      </c>
      <c r="G95" s="107">
        <v>2342857.14</v>
      </c>
      <c r="H95" s="107">
        <v>2290178.5699999998</v>
      </c>
      <c r="I95" s="107">
        <v>2484523.81</v>
      </c>
      <c r="J95" s="107">
        <v>2428869.0499999998</v>
      </c>
      <c r="K95" s="107">
        <v>2373214.29</v>
      </c>
      <c r="L95" s="107">
        <v>2664583.33</v>
      </c>
      <c r="M95" s="107">
        <v>2605952.38</v>
      </c>
      <c r="N95" s="107">
        <v>2547321.4300000002</v>
      </c>
      <c r="O95" s="107">
        <v>2488690.48</v>
      </c>
      <c r="P95" s="107">
        <v>2430059.52</v>
      </c>
      <c r="Q95" s="107">
        <v>2371428.5699999998</v>
      </c>
      <c r="R95" s="107">
        <v>2763392.86</v>
      </c>
      <c r="S95" s="107">
        <v>2705357.14</v>
      </c>
      <c r="T95" s="107">
        <v>2647321.4300000002</v>
      </c>
      <c r="U95" s="107">
        <v>3233928.57</v>
      </c>
      <c r="V95" s="107">
        <v>3170535.71</v>
      </c>
      <c r="W95" s="107">
        <v>3107142.86</v>
      </c>
      <c r="X95" s="107">
        <v>3438988.1</v>
      </c>
      <c r="Y95" s="107">
        <v>3370833.33</v>
      </c>
      <c r="Z95" s="107">
        <v>3302678.57</v>
      </c>
      <c r="AA95" s="107">
        <v>3432142.86</v>
      </c>
      <c r="AB95" s="107">
        <v>3361607.14</v>
      </c>
      <c r="AC95" s="107">
        <v>3291071.43</v>
      </c>
      <c r="AD95" s="107">
        <v>3224107.14</v>
      </c>
      <c r="AE95" s="1">
        <f>AE132</f>
        <v>3255271.5745833335</v>
      </c>
      <c r="AF95" s="1">
        <f t="shared" ref="AF95:BB95" si="342">AF132</f>
        <v>3309352.6758333333</v>
      </c>
      <c r="AG95" s="1">
        <f t="shared" si="342"/>
        <v>3361350.4437500001</v>
      </c>
      <c r="AH95" s="1">
        <f t="shared" si="342"/>
        <v>3411264.8783333334</v>
      </c>
      <c r="AI95" s="1">
        <f t="shared" si="342"/>
        <v>3459095.9795833332</v>
      </c>
      <c r="AJ95" s="1">
        <f t="shared" si="342"/>
        <v>3504843.7475000001</v>
      </c>
      <c r="AK95" s="1">
        <f t="shared" si="342"/>
        <v>3573091.5154166669</v>
      </c>
      <c r="AL95" s="1">
        <f t="shared" si="342"/>
        <v>3638839.2833333337</v>
      </c>
      <c r="AM95" s="1">
        <f t="shared" si="342"/>
        <v>3702087.0512500005</v>
      </c>
      <c r="AN95" s="1">
        <f t="shared" si="342"/>
        <v>3762834.8191666673</v>
      </c>
      <c r="AO95" s="1">
        <f t="shared" si="342"/>
        <v>3821082.5870833341</v>
      </c>
      <c r="AP95" s="1">
        <f t="shared" si="342"/>
        <v>3876830.3550000009</v>
      </c>
      <c r="AQ95" s="1">
        <f t="shared" si="342"/>
        <v>3930078.1229166677</v>
      </c>
      <c r="AR95" s="1">
        <f t="shared" si="342"/>
        <v>3980825.8908333345</v>
      </c>
      <c r="AS95" s="1">
        <f t="shared" si="342"/>
        <v>4029073.6587500013</v>
      </c>
      <c r="AT95" s="1">
        <f t="shared" si="342"/>
        <v>4074821.4266666682</v>
      </c>
      <c r="AU95" s="1">
        <f t="shared" si="342"/>
        <v>4118069.1945833345</v>
      </c>
      <c r="AV95" s="1">
        <f t="shared" si="342"/>
        <v>4158816.9625000008</v>
      </c>
      <c r="AW95" s="1">
        <f t="shared" si="342"/>
        <v>4197064.7304166667</v>
      </c>
      <c r="AX95" s="1">
        <f t="shared" si="342"/>
        <v>4232812.4983333331</v>
      </c>
      <c r="AY95" s="1">
        <f t="shared" si="342"/>
        <v>4266060.2662499994</v>
      </c>
      <c r="AZ95" s="1">
        <f t="shared" si="342"/>
        <v>4296808.0341666657</v>
      </c>
      <c r="BA95" s="1">
        <f t="shared" si="342"/>
        <v>4325055.8020833321</v>
      </c>
      <c r="BB95" s="1">
        <f t="shared" si="342"/>
        <v>4350803.5699999984</v>
      </c>
    </row>
    <row r="96" spans="1:54" ht="5.0999999999999996" customHeight="1" outlineLevel="1" x14ac:dyDescent="0.45"/>
    <row r="97" spans="1:54" s="19" customFormat="1" outlineLevel="1" x14ac:dyDescent="0.45">
      <c r="A97" s="52"/>
      <c r="B97" s="19" t="s">
        <v>28</v>
      </c>
      <c r="E97" s="2"/>
      <c r="G97" s="50">
        <f t="shared" ref="G97:AA97" si="343">G93+G95</f>
        <v>9853202.0300000012</v>
      </c>
      <c r="H97" s="50">
        <f t="shared" si="343"/>
        <v>10476120.43</v>
      </c>
      <c r="I97" s="50">
        <f t="shared" si="343"/>
        <v>9749849.4100000001</v>
      </c>
      <c r="J97" s="50">
        <f t="shared" si="343"/>
        <v>10382159.77</v>
      </c>
      <c r="K97" s="50">
        <f t="shared" si="343"/>
        <v>11035242.640000001</v>
      </c>
      <c r="L97" s="50">
        <f t="shared" si="343"/>
        <v>11970981.51</v>
      </c>
      <c r="M97" s="50">
        <f t="shared" si="343"/>
        <v>12626105.399999999</v>
      </c>
      <c r="N97" s="50">
        <f t="shared" si="343"/>
        <v>13495657.16</v>
      </c>
      <c r="O97" s="50">
        <f t="shared" si="343"/>
        <v>14365538.08</v>
      </c>
      <c r="P97" s="50">
        <f t="shared" si="343"/>
        <v>15226885.889999999</v>
      </c>
      <c r="Q97" s="50">
        <f t="shared" si="343"/>
        <v>16088233.68</v>
      </c>
      <c r="R97" s="50">
        <f t="shared" si="343"/>
        <v>15950380.889999999</v>
      </c>
      <c r="S97" s="50">
        <f t="shared" si="343"/>
        <v>16792617.460000001</v>
      </c>
      <c r="T97" s="50">
        <f t="shared" si="343"/>
        <v>17634854.050000001</v>
      </c>
      <c r="U97" s="50">
        <f t="shared" si="343"/>
        <v>15830997.640000001</v>
      </c>
      <c r="V97" s="50">
        <f t="shared" si="343"/>
        <v>16655109.359999999</v>
      </c>
      <c r="W97" s="50">
        <f t="shared" si="343"/>
        <v>17479221.080000002</v>
      </c>
      <c r="X97" s="50">
        <f t="shared" si="343"/>
        <v>17277145.080000002</v>
      </c>
      <c r="Y97" s="50">
        <f t="shared" si="343"/>
        <v>18075069.060000002</v>
      </c>
      <c r="Z97" s="50">
        <f t="shared" si="343"/>
        <v>18872993.059999999</v>
      </c>
      <c r="AA97" s="50">
        <f t="shared" si="343"/>
        <v>18669365.25</v>
      </c>
      <c r="AB97" s="50">
        <f t="shared" ref="AB97:AE97" si="344">AB93+AB95</f>
        <v>19465737.460000001</v>
      </c>
      <c r="AC97" s="50">
        <f t="shared" si="344"/>
        <v>20732109.66</v>
      </c>
      <c r="AD97" s="50">
        <f t="shared" si="344"/>
        <v>21531632.469999999</v>
      </c>
      <c r="AE97" s="50">
        <f t="shared" ca="1" si="344"/>
        <v>24873388.4454742</v>
      </c>
      <c r="AF97" s="50">
        <f t="shared" ref="AF97:BB97" ca="1" si="345">AF93+AF95</f>
        <v>25900759.768527504</v>
      </c>
      <c r="AG97" s="50">
        <f t="shared" ca="1" si="345"/>
        <v>24538959.753264312</v>
      </c>
      <c r="AH97" s="50">
        <f t="shared" ca="1" si="345"/>
        <v>25464384.146340504</v>
      </c>
      <c r="AI97" s="50">
        <f t="shared" ca="1" si="345"/>
        <v>26184083.683493633</v>
      </c>
      <c r="AJ97" s="50">
        <f t="shared" ca="1" si="345"/>
        <v>26945012.356370129</v>
      </c>
      <c r="AK97" s="50">
        <f t="shared" ca="1" si="345"/>
        <v>27684237.585348774</v>
      </c>
      <c r="AL97" s="50">
        <f t="shared" ca="1" si="345"/>
        <v>28495466.829435505</v>
      </c>
      <c r="AM97" s="50">
        <f t="shared" ca="1" si="345"/>
        <v>29236621.268967003</v>
      </c>
      <c r="AN97" s="50">
        <f t="shared" ca="1" si="345"/>
        <v>30106681.301958624</v>
      </c>
      <c r="AO97" s="50">
        <f t="shared" ca="1" si="345"/>
        <v>31169170.468226999</v>
      </c>
      <c r="AP97" s="50">
        <f t="shared" ca="1" si="345"/>
        <v>31762088.378082298</v>
      </c>
      <c r="AQ97" s="50">
        <f t="shared" ca="1" si="345"/>
        <v>32430525.116812453</v>
      </c>
      <c r="AR97" s="50">
        <f t="shared" ca="1" si="345"/>
        <v>33276367.614203054</v>
      </c>
      <c r="AS97" s="50">
        <f t="shared" ca="1" si="345"/>
        <v>31923412.442619469</v>
      </c>
      <c r="AT97" s="50">
        <f t="shared" ca="1" si="345"/>
        <v>32780261.973882645</v>
      </c>
      <c r="AU97" s="50">
        <f t="shared" ca="1" si="345"/>
        <v>33514672.697155286</v>
      </c>
      <c r="AV97" s="50">
        <f t="shared" ca="1" si="345"/>
        <v>34234819.100018844</v>
      </c>
      <c r="AW97" s="50">
        <f t="shared" ca="1" si="345"/>
        <v>34959358.513091996</v>
      </c>
      <c r="AX97" s="50">
        <f t="shared" ca="1" si="345"/>
        <v>35744199.41937983</v>
      </c>
      <c r="AY97" s="50">
        <f t="shared" ca="1" si="345"/>
        <v>36511901.400023691</v>
      </c>
      <c r="AZ97" s="50">
        <f t="shared" ca="1" si="345"/>
        <v>37330174.143624067</v>
      </c>
      <c r="BA97" s="50">
        <f t="shared" ca="1" si="345"/>
        <v>38291640.66658242</v>
      </c>
      <c r="BB97" s="50">
        <f t="shared" ca="1" si="345"/>
        <v>38882336.535662204</v>
      </c>
    </row>
    <row r="98" spans="1:54" ht="5.0999999999999996" customHeight="1" outlineLevel="1" x14ac:dyDescent="0.45"/>
    <row r="99" spans="1:54" outlineLevel="1" x14ac:dyDescent="0.45">
      <c r="B99" t="s">
        <v>29</v>
      </c>
      <c r="G99" s="107">
        <v>1535724</v>
      </c>
      <c r="H99" s="107">
        <v>1581776</v>
      </c>
      <c r="I99" s="107">
        <v>1628524</v>
      </c>
      <c r="J99" s="107">
        <v>1676026</v>
      </c>
      <c r="K99" s="107">
        <v>1724166</v>
      </c>
      <c r="L99" s="107">
        <v>2030000</v>
      </c>
      <c r="M99" s="107">
        <v>2030000</v>
      </c>
      <c r="N99" s="107">
        <v>2030000</v>
      </c>
      <c r="O99" s="107">
        <v>2030000</v>
      </c>
      <c r="P99" s="107">
        <v>2030000</v>
      </c>
      <c r="Q99" s="107">
        <v>2030000</v>
      </c>
      <c r="R99" s="107">
        <v>2030000</v>
      </c>
      <c r="S99" s="107">
        <v>2030000</v>
      </c>
      <c r="T99" s="107">
        <v>2030000</v>
      </c>
      <c r="U99" s="107">
        <v>2030000</v>
      </c>
      <c r="V99" s="107">
        <v>2030000</v>
      </c>
      <c r="W99" s="107">
        <v>2030000</v>
      </c>
      <c r="X99" s="107">
        <v>2030000</v>
      </c>
      <c r="Y99" s="107">
        <v>2030000</v>
      </c>
      <c r="Z99" s="107">
        <v>2030000</v>
      </c>
      <c r="AA99" s="107">
        <v>2030000</v>
      </c>
      <c r="AB99" s="107">
        <v>2030000</v>
      </c>
      <c r="AC99" s="107">
        <v>2500000</v>
      </c>
      <c r="AD99" s="107">
        <v>2500000</v>
      </c>
      <c r="AE99" s="12">
        <f t="shared" ref="AE99:BB99" si="346">AE123*(AE$21/_xlfn.DAYS(AE$5,AD$5))</f>
        <v>2019122.8934033655</v>
      </c>
      <c r="AF99" s="12">
        <f t="shared" si="346"/>
        <v>2225506.9677191707</v>
      </c>
      <c r="AG99" s="12">
        <f t="shared" si="346"/>
        <v>1984178.0570518118</v>
      </c>
      <c r="AH99" s="12">
        <f t="shared" si="346"/>
        <v>2091994.3680571711</v>
      </c>
      <c r="AI99" s="12">
        <f t="shared" si="346"/>
        <v>1995731.6564728031</v>
      </c>
      <c r="AJ99" s="12">
        <f t="shared" si="346"/>
        <v>2078593.9139451308</v>
      </c>
      <c r="AK99" s="12">
        <f t="shared" si="346"/>
        <v>2005565.2275196072</v>
      </c>
      <c r="AL99" s="12">
        <f t="shared" si="346"/>
        <v>2006515.5562021721</v>
      </c>
      <c r="AM99" s="12">
        <f t="shared" si="346"/>
        <v>2074366.0803295018</v>
      </c>
      <c r="AN99" s="12">
        <f t="shared" si="346"/>
        <v>2138184.6979169557</v>
      </c>
      <c r="AO99" s="12">
        <f t="shared" si="346"/>
        <v>2396407.4487811602</v>
      </c>
      <c r="AP99" s="12">
        <f t="shared" si="346"/>
        <v>2320783.9432322956</v>
      </c>
      <c r="AQ99" s="12">
        <f t="shared" si="346"/>
        <v>2188991.7665582835</v>
      </c>
      <c r="AR99" s="12">
        <f t="shared" si="346"/>
        <v>2236580.3485447201</v>
      </c>
      <c r="AS99" s="12">
        <f t="shared" si="346"/>
        <v>2022158.7815569676</v>
      </c>
      <c r="AT99" s="12">
        <f t="shared" si="346"/>
        <v>2084791.8974159767</v>
      </c>
      <c r="AU99" s="12">
        <f t="shared" si="346"/>
        <v>2026961.2052844532</v>
      </c>
      <c r="AV99" s="12">
        <f t="shared" si="346"/>
        <v>2088091.192743843</v>
      </c>
      <c r="AW99" s="12">
        <f t="shared" si="346"/>
        <v>2024426.6904128289</v>
      </c>
      <c r="AX99" s="12">
        <f t="shared" si="346"/>
        <v>2023038.6812964948</v>
      </c>
      <c r="AY99" s="12">
        <f t="shared" si="346"/>
        <v>2136486.7465361957</v>
      </c>
      <c r="AZ99" s="12">
        <f t="shared" si="346"/>
        <v>2172568.074732407</v>
      </c>
      <c r="BA99" s="12">
        <f t="shared" si="346"/>
        <v>2353818.1822865964</v>
      </c>
      <c r="BB99" s="12">
        <f t="shared" si="346"/>
        <v>2295022.6359622134</v>
      </c>
    </row>
    <row r="100" spans="1:54" outlineLevel="1" x14ac:dyDescent="0.45">
      <c r="B100" t="s">
        <v>116</v>
      </c>
      <c r="G100" s="107">
        <v>0</v>
      </c>
      <c r="H100" s="107">
        <v>0</v>
      </c>
      <c r="I100" s="107">
        <v>0</v>
      </c>
      <c r="J100" s="107">
        <v>0</v>
      </c>
      <c r="K100" s="107">
        <v>0</v>
      </c>
      <c r="L100" s="107">
        <v>0</v>
      </c>
      <c r="M100" s="107">
        <v>0</v>
      </c>
      <c r="N100" s="107">
        <v>0</v>
      </c>
      <c r="O100" s="107">
        <v>0</v>
      </c>
      <c r="P100" s="107">
        <v>0</v>
      </c>
      <c r="Q100" s="107">
        <v>0</v>
      </c>
      <c r="R100" s="107">
        <v>0</v>
      </c>
      <c r="S100" s="107">
        <v>0</v>
      </c>
      <c r="T100" s="107">
        <v>0</v>
      </c>
      <c r="U100" s="107">
        <v>0</v>
      </c>
      <c r="V100" s="107">
        <v>0</v>
      </c>
      <c r="W100" s="107">
        <v>0</v>
      </c>
      <c r="X100" s="107">
        <v>0</v>
      </c>
      <c r="Y100" s="107">
        <v>0</v>
      </c>
      <c r="Z100" s="107">
        <v>0</v>
      </c>
      <c r="AA100" s="107">
        <v>0</v>
      </c>
      <c r="AB100" s="107">
        <v>0</v>
      </c>
      <c r="AC100" s="107">
        <v>0</v>
      </c>
      <c r="AD100" s="107">
        <v>0</v>
      </c>
      <c r="AE100" s="12">
        <f t="shared" ref="AE100:BB100" si="347">AE198</f>
        <v>12500</v>
      </c>
      <c r="AF100" s="12">
        <f t="shared" si="347"/>
        <v>25000</v>
      </c>
      <c r="AG100" s="12">
        <f t="shared" si="347"/>
        <v>0</v>
      </c>
      <c r="AH100" s="12">
        <f t="shared" si="347"/>
        <v>12083.333333333334</v>
      </c>
      <c r="AI100" s="12">
        <f t="shared" si="347"/>
        <v>24166.666666666668</v>
      </c>
      <c r="AJ100" s="12">
        <f t="shared" si="347"/>
        <v>0</v>
      </c>
      <c r="AK100" s="12">
        <f t="shared" si="347"/>
        <v>11666.666666666666</v>
      </c>
      <c r="AL100" s="12">
        <f t="shared" si="347"/>
        <v>23333.333333333332</v>
      </c>
      <c r="AM100" s="12">
        <f t="shared" si="347"/>
        <v>0</v>
      </c>
      <c r="AN100" s="12">
        <f t="shared" si="347"/>
        <v>11250</v>
      </c>
      <c r="AO100" s="12">
        <f t="shared" si="347"/>
        <v>22500</v>
      </c>
      <c r="AP100" s="12">
        <f t="shared" si="347"/>
        <v>0</v>
      </c>
      <c r="AQ100" s="12">
        <f t="shared" si="347"/>
        <v>10833.333333333334</v>
      </c>
      <c r="AR100" s="12">
        <f t="shared" si="347"/>
        <v>21666.666666666668</v>
      </c>
      <c r="AS100" s="12">
        <f t="shared" si="347"/>
        <v>0</v>
      </c>
      <c r="AT100" s="12">
        <f t="shared" si="347"/>
        <v>10416.666666666666</v>
      </c>
      <c r="AU100" s="12">
        <f t="shared" si="347"/>
        <v>20833.333333333332</v>
      </c>
      <c r="AV100" s="12">
        <f t="shared" si="347"/>
        <v>0</v>
      </c>
      <c r="AW100" s="12">
        <f t="shared" si="347"/>
        <v>10000</v>
      </c>
      <c r="AX100" s="12">
        <f t="shared" si="347"/>
        <v>20000</v>
      </c>
      <c r="AY100" s="12">
        <f t="shared" si="347"/>
        <v>0</v>
      </c>
      <c r="AZ100" s="12">
        <f t="shared" si="347"/>
        <v>9583.3333333333339</v>
      </c>
      <c r="BA100" s="12">
        <f t="shared" si="347"/>
        <v>19166.666666666668</v>
      </c>
      <c r="BB100" s="12">
        <f t="shared" si="347"/>
        <v>0</v>
      </c>
    </row>
    <row r="101" spans="1:54" outlineLevel="1" x14ac:dyDescent="0.45">
      <c r="B101" t="s">
        <v>117</v>
      </c>
      <c r="G101" s="79">
        <f>G79</f>
        <v>648562.5</v>
      </c>
      <c r="H101" s="79">
        <f t="shared" ref="H101:AD101" si="348">H79</f>
        <v>708750</v>
      </c>
      <c r="I101" s="79">
        <f t="shared" si="348"/>
        <v>189000</v>
      </c>
      <c r="J101" s="79">
        <f t="shared" si="348"/>
        <v>259875</v>
      </c>
      <c r="K101" s="79">
        <f t="shared" si="348"/>
        <v>333250</v>
      </c>
      <c r="L101" s="79">
        <f t="shared" si="348"/>
        <v>407875</v>
      </c>
      <c r="M101" s="79">
        <f t="shared" si="348"/>
        <v>484187.5</v>
      </c>
      <c r="N101" s="79">
        <f t="shared" si="348"/>
        <v>560500</v>
      </c>
      <c r="O101" s="79">
        <f t="shared" si="348"/>
        <v>636812.5</v>
      </c>
      <c r="P101" s="79">
        <f t="shared" si="348"/>
        <v>714812.5</v>
      </c>
      <c r="Q101" s="79">
        <f t="shared" si="348"/>
        <v>792812.5</v>
      </c>
      <c r="R101" s="79">
        <f t="shared" si="348"/>
        <v>870812.5</v>
      </c>
      <c r="S101" s="79">
        <f t="shared" si="348"/>
        <v>952750</v>
      </c>
      <c r="T101" s="79">
        <f t="shared" si="348"/>
        <v>1034687.5</v>
      </c>
      <c r="U101" s="79">
        <f t="shared" si="348"/>
        <v>248062.5</v>
      </c>
      <c r="V101" s="79">
        <f t="shared" si="348"/>
        <v>332812.5</v>
      </c>
      <c r="W101" s="79">
        <f t="shared" si="348"/>
        <v>417562.5</v>
      </c>
      <c r="X101" s="79">
        <f t="shared" si="348"/>
        <v>506812.5</v>
      </c>
      <c r="Y101" s="79">
        <f t="shared" si="348"/>
        <v>596062.5</v>
      </c>
      <c r="Z101" s="79">
        <f t="shared" si="348"/>
        <v>685312.5</v>
      </c>
      <c r="AA101" s="79">
        <f t="shared" si="348"/>
        <v>774562.5</v>
      </c>
      <c r="AB101" s="79">
        <f t="shared" si="348"/>
        <v>863812.5</v>
      </c>
      <c r="AC101" s="79">
        <f t="shared" si="348"/>
        <v>953062.5</v>
      </c>
      <c r="AD101" s="79">
        <f t="shared" si="348"/>
        <v>1042312.5</v>
      </c>
      <c r="AE101" s="79">
        <f t="shared" ref="AE101:BB101" si="349">AE79</f>
        <v>1129171.875</v>
      </c>
      <c r="AF101" s="79">
        <f t="shared" si="349"/>
        <v>1216031.25</v>
      </c>
      <c r="AG101" s="79">
        <f t="shared" si="349"/>
        <v>260578.125</v>
      </c>
      <c r="AH101" s="79">
        <f t="shared" si="349"/>
        <v>347437.5</v>
      </c>
      <c r="AI101" s="79">
        <f t="shared" si="349"/>
        <v>434296.875</v>
      </c>
      <c r="AJ101" s="79">
        <f t="shared" si="349"/>
        <v>521156.25</v>
      </c>
      <c r="AK101" s="79">
        <f t="shared" si="349"/>
        <v>608015.625</v>
      </c>
      <c r="AL101" s="79">
        <f t="shared" si="349"/>
        <v>694875</v>
      </c>
      <c r="AM101" s="79">
        <f t="shared" si="349"/>
        <v>781734.375</v>
      </c>
      <c r="AN101" s="79">
        <f t="shared" si="349"/>
        <v>868593.75</v>
      </c>
      <c r="AO101" s="79">
        <f t="shared" si="349"/>
        <v>955453.125</v>
      </c>
      <c r="AP101" s="79">
        <f t="shared" si="349"/>
        <v>1042312.5</v>
      </c>
      <c r="AQ101" s="79">
        <f t="shared" si="349"/>
        <v>1129171.875</v>
      </c>
      <c r="AR101" s="79">
        <f t="shared" si="349"/>
        <v>1216031.25</v>
      </c>
      <c r="AS101" s="79">
        <f t="shared" si="349"/>
        <v>260578.125</v>
      </c>
      <c r="AT101" s="79">
        <f t="shared" si="349"/>
        <v>347437.5</v>
      </c>
      <c r="AU101" s="79">
        <f t="shared" si="349"/>
        <v>434296.875</v>
      </c>
      <c r="AV101" s="79">
        <f t="shared" si="349"/>
        <v>521156.25</v>
      </c>
      <c r="AW101" s="79">
        <f t="shared" si="349"/>
        <v>608015.625</v>
      </c>
      <c r="AX101" s="79">
        <f t="shared" si="349"/>
        <v>694875</v>
      </c>
      <c r="AY101" s="79">
        <f t="shared" si="349"/>
        <v>781734.375</v>
      </c>
      <c r="AZ101" s="79">
        <f t="shared" si="349"/>
        <v>868593.75</v>
      </c>
      <c r="BA101" s="79">
        <f t="shared" si="349"/>
        <v>955453.125</v>
      </c>
      <c r="BB101" s="79">
        <f t="shared" si="349"/>
        <v>1042312.5</v>
      </c>
    </row>
    <row r="102" spans="1:54" outlineLevel="1" x14ac:dyDescent="0.45">
      <c r="B102" t="s">
        <v>118</v>
      </c>
      <c r="G102" s="79">
        <f>G84</f>
        <v>811875.00000000023</v>
      </c>
      <c r="H102" s="79">
        <f t="shared" ref="H102:AD102" si="350">H84</f>
        <v>875208.3350000002</v>
      </c>
      <c r="I102" s="79">
        <f t="shared" si="350"/>
        <v>190000.0033333333</v>
      </c>
      <c r="J102" s="79">
        <f t="shared" si="350"/>
        <v>253333.33833333329</v>
      </c>
      <c r="K102" s="79">
        <f t="shared" si="350"/>
        <v>316666.67333333328</v>
      </c>
      <c r="L102" s="79">
        <f t="shared" si="350"/>
        <v>380000.0083333333</v>
      </c>
      <c r="M102" s="79">
        <f t="shared" si="350"/>
        <v>443333.34333333332</v>
      </c>
      <c r="N102" s="79">
        <f t="shared" si="350"/>
        <v>506666.67833333334</v>
      </c>
      <c r="O102" s="79">
        <f t="shared" si="350"/>
        <v>570000.01333333331</v>
      </c>
      <c r="P102" s="79">
        <f t="shared" si="350"/>
        <v>633333.34833333327</v>
      </c>
      <c r="Q102" s="79">
        <f t="shared" si="350"/>
        <v>696666.68333333323</v>
      </c>
      <c r="R102" s="79">
        <f t="shared" si="350"/>
        <v>760000.0183333332</v>
      </c>
      <c r="S102" s="79">
        <f t="shared" si="350"/>
        <v>823333.35333333316</v>
      </c>
      <c r="T102" s="79">
        <f t="shared" si="350"/>
        <v>886666.68833333312</v>
      </c>
      <c r="U102" s="79">
        <f t="shared" si="350"/>
        <v>190000.00499999989</v>
      </c>
      <c r="V102" s="79">
        <f t="shared" si="350"/>
        <v>253333.33999999988</v>
      </c>
      <c r="W102" s="79">
        <f t="shared" si="350"/>
        <v>316666.67499999987</v>
      </c>
      <c r="X102" s="79">
        <f t="shared" si="350"/>
        <v>380000.00999999989</v>
      </c>
      <c r="Y102" s="79">
        <f t="shared" si="350"/>
        <v>443333.34499999991</v>
      </c>
      <c r="Z102" s="79">
        <f t="shared" si="350"/>
        <v>506666.67999999993</v>
      </c>
      <c r="AA102" s="79">
        <f t="shared" si="350"/>
        <v>570000.0149999999</v>
      </c>
      <c r="AB102" s="79">
        <f t="shared" si="350"/>
        <v>633333.34999999986</v>
      </c>
      <c r="AC102" s="79">
        <f t="shared" si="350"/>
        <v>696666.68499999982</v>
      </c>
      <c r="AD102" s="79">
        <f t="shared" si="350"/>
        <v>760000.01999999979</v>
      </c>
      <c r="AE102" s="79">
        <f t="shared" ref="AE102:BB102" si="351">AE84</f>
        <v>823333.35499999975</v>
      </c>
      <c r="AF102" s="79">
        <f t="shared" si="351"/>
        <v>886666.68999999971</v>
      </c>
      <c r="AG102" s="79">
        <f t="shared" si="351"/>
        <v>190000.00499999989</v>
      </c>
      <c r="AH102" s="79">
        <f t="shared" si="351"/>
        <v>253333.33999999988</v>
      </c>
      <c r="AI102" s="79">
        <f t="shared" si="351"/>
        <v>316666.67499999987</v>
      </c>
      <c r="AJ102" s="79">
        <f t="shared" si="351"/>
        <v>380000.00999999989</v>
      </c>
      <c r="AK102" s="79">
        <f t="shared" si="351"/>
        <v>443333.34499999986</v>
      </c>
      <c r="AL102" s="79">
        <f t="shared" si="351"/>
        <v>506666.67999999982</v>
      </c>
      <c r="AM102" s="79">
        <f t="shared" si="351"/>
        <v>570000.01499999978</v>
      </c>
      <c r="AN102" s="79">
        <f t="shared" si="351"/>
        <v>633333.34999999974</v>
      </c>
      <c r="AO102" s="79">
        <f t="shared" si="351"/>
        <v>696666.68499999971</v>
      </c>
      <c r="AP102" s="79">
        <f t="shared" si="351"/>
        <v>760000.01999999967</v>
      </c>
      <c r="AQ102" s="79">
        <f t="shared" si="351"/>
        <v>823333.35499999963</v>
      </c>
      <c r="AR102" s="79">
        <f t="shared" si="351"/>
        <v>886666.68999999959</v>
      </c>
      <c r="AS102" s="79">
        <f t="shared" si="351"/>
        <v>190000.00499999989</v>
      </c>
      <c r="AT102" s="79">
        <f t="shared" si="351"/>
        <v>253333.33999999988</v>
      </c>
      <c r="AU102" s="79">
        <f t="shared" si="351"/>
        <v>316666.67499999987</v>
      </c>
      <c r="AV102" s="79">
        <f t="shared" si="351"/>
        <v>380000.00999999989</v>
      </c>
      <c r="AW102" s="79">
        <f t="shared" si="351"/>
        <v>443333.34499999986</v>
      </c>
      <c r="AX102" s="79">
        <f t="shared" si="351"/>
        <v>506666.67999999982</v>
      </c>
      <c r="AY102" s="79">
        <f t="shared" si="351"/>
        <v>570000.01499999978</v>
      </c>
      <c r="AZ102" s="79">
        <f t="shared" si="351"/>
        <v>633333.34999999974</v>
      </c>
      <c r="BA102" s="79">
        <f t="shared" si="351"/>
        <v>696666.68499999971</v>
      </c>
      <c r="BB102" s="79">
        <f t="shared" si="351"/>
        <v>760000.01999999967</v>
      </c>
    </row>
    <row r="103" spans="1:54" outlineLevel="1" x14ac:dyDescent="0.45">
      <c r="B103" s="9" t="s">
        <v>30</v>
      </c>
      <c r="G103" s="7">
        <f t="shared" ref="G103:BB103" si="352">SUM(G99:G102)</f>
        <v>2996161.5</v>
      </c>
      <c r="H103" s="7">
        <f t="shared" si="352"/>
        <v>3165734.335</v>
      </c>
      <c r="I103" s="7">
        <f t="shared" si="352"/>
        <v>2007524.0033333334</v>
      </c>
      <c r="J103" s="7">
        <f t="shared" si="352"/>
        <v>2189234.3383333334</v>
      </c>
      <c r="K103" s="7">
        <f t="shared" si="352"/>
        <v>2374082.6733333333</v>
      </c>
      <c r="L103" s="7">
        <f t="shared" si="352"/>
        <v>2817875.0083333333</v>
      </c>
      <c r="M103" s="7">
        <f t="shared" si="352"/>
        <v>2957520.8433333333</v>
      </c>
      <c r="N103" s="7">
        <f t="shared" si="352"/>
        <v>3097166.6783333332</v>
      </c>
      <c r="O103" s="7">
        <f t="shared" si="352"/>
        <v>3236812.5133333332</v>
      </c>
      <c r="P103" s="7">
        <f t="shared" si="352"/>
        <v>3378145.8483333332</v>
      </c>
      <c r="Q103" s="7">
        <f t="shared" si="352"/>
        <v>3519479.1833333331</v>
      </c>
      <c r="R103" s="7">
        <f t="shared" si="352"/>
        <v>3660812.5183333331</v>
      </c>
      <c r="S103" s="7">
        <f t="shared" si="352"/>
        <v>3806083.353333333</v>
      </c>
      <c r="T103" s="7">
        <f t="shared" si="352"/>
        <v>3951354.188333333</v>
      </c>
      <c r="U103" s="7">
        <f t="shared" si="352"/>
        <v>2468062.5049999999</v>
      </c>
      <c r="V103" s="7">
        <f t="shared" si="352"/>
        <v>2616145.84</v>
      </c>
      <c r="W103" s="7">
        <f t="shared" si="352"/>
        <v>2764229.1749999998</v>
      </c>
      <c r="X103" s="7">
        <f t="shared" si="352"/>
        <v>2916812.51</v>
      </c>
      <c r="Y103" s="7">
        <f t="shared" si="352"/>
        <v>3069395.8449999997</v>
      </c>
      <c r="Z103" s="7">
        <f t="shared" si="352"/>
        <v>3221979.1799999997</v>
      </c>
      <c r="AA103" s="7">
        <f t="shared" si="352"/>
        <v>3374562.5149999997</v>
      </c>
      <c r="AB103" s="7">
        <f t="shared" si="352"/>
        <v>3527145.8499999996</v>
      </c>
      <c r="AC103" s="7">
        <f t="shared" si="352"/>
        <v>4149729.1849999996</v>
      </c>
      <c r="AD103" s="7">
        <f t="shared" si="352"/>
        <v>4302312.5199999996</v>
      </c>
      <c r="AE103" s="7">
        <f t="shared" si="352"/>
        <v>3984128.1234033648</v>
      </c>
      <c r="AF103" s="7">
        <f t="shared" si="352"/>
        <v>4353204.9077191707</v>
      </c>
      <c r="AG103" s="7">
        <f t="shared" si="352"/>
        <v>2434756.1870518117</v>
      </c>
      <c r="AH103" s="7">
        <f t="shared" si="352"/>
        <v>2704848.5413905042</v>
      </c>
      <c r="AI103" s="7">
        <f t="shared" si="352"/>
        <v>2770861.8731394699</v>
      </c>
      <c r="AJ103" s="7">
        <f t="shared" si="352"/>
        <v>2979750.1739451308</v>
      </c>
      <c r="AK103" s="7">
        <f t="shared" si="352"/>
        <v>3068580.8641862739</v>
      </c>
      <c r="AL103" s="7">
        <f t="shared" si="352"/>
        <v>3231390.569535505</v>
      </c>
      <c r="AM103" s="7">
        <f t="shared" si="352"/>
        <v>3426100.4703295017</v>
      </c>
      <c r="AN103" s="7">
        <f t="shared" si="352"/>
        <v>3651361.7979169553</v>
      </c>
      <c r="AO103" s="7">
        <f t="shared" si="352"/>
        <v>4071027.2587811598</v>
      </c>
      <c r="AP103" s="7">
        <f t="shared" si="352"/>
        <v>4123096.4632322951</v>
      </c>
      <c r="AQ103" s="7">
        <f t="shared" si="352"/>
        <v>4152330.3298916165</v>
      </c>
      <c r="AR103" s="7">
        <f t="shared" si="352"/>
        <v>4360944.9552113861</v>
      </c>
      <c r="AS103" s="7">
        <f t="shared" si="352"/>
        <v>2472736.9115569675</v>
      </c>
      <c r="AT103" s="7">
        <f t="shared" si="352"/>
        <v>2695979.4040826433</v>
      </c>
      <c r="AU103" s="7">
        <f t="shared" si="352"/>
        <v>2798758.0886177863</v>
      </c>
      <c r="AV103" s="7">
        <f t="shared" si="352"/>
        <v>2989247.4527438427</v>
      </c>
      <c r="AW103" s="7">
        <f t="shared" si="352"/>
        <v>3085775.6604128284</v>
      </c>
      <c r="AX103" s="7">
        <f t="shared" si="352"/>
        <v>3244580.3612964945</v>
      </c>
      <c r="AY103" s="7">
        <f t="shared" si="352"/>
        <v>3488221.1365361954</v>
      </c>
      <c r="AZ103" s="7">
        <f t="shared" si="352"/>
        <v>3684078.5080657401</v>
      </c>
      <c r="BA103" s="7">
        <f t="shared" si="352"/>
        <v>4025104.6589532625</v>
      </c>
      <c r="BB103" s="7">
        <f t="shared" si="352"/>
        <v>4097335.1559622129</v>
      </c>
    </row>
    <row r="104" spans="1:54" ht="5.0999999999999996" customHeight="1" outlineLevel="1" x14ac:dyDescent="0.45">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1:54" outlineLevel="1" x14ac:dyDescent="0.45">
      <c r="B105" t="s">
        <v>31</v>
      </c>
      <c r="G105" s="107">
        <v>0</v>
      </c>
      <c r="H105" s="107">
        <v>0</v>
      </c>
      <c r="I105" s="107">
        <v>0</v>
      </c>
      <c r="J105" s="107">
        <v>0</v>
      </c>
      <c r="K105" s="107">
        <v>0</v>
      </c>
      <c r="L105" s="107">
        <v>0</v>
      </c>
      <c r="M105" s="107">
        <v>0</v>
      </c>
      <c r="N105" s="107">
        <v>0</v>
      </c>
      <c r="O105" s="107">
        <v>0</v>
      </c>
      <c r="P105" s="107">
        <v>0</v>
      </c>
      <c r="Q105" s="107">
        <v>0</v>
      </c>
      <c r="R105" s="107">
        <v>0</v>
      </c>
      <c r="S105" s="107">
        <v>0</v>
      </c>
      <c r="T105" s="107">
        <v>0</v>
      </c>
      <c r="U105" s="107">
        <v>0</v>
      </c>
      <c r="V105" s="107">
        <v>0</v>
      </c>
      <c r="W105" s="107">
        <v>0</v>
      </c>
      <c r="X105" s="107">
        <v>0</v>
      </c>
      <c r="Y105" s="107">
        <v>0</v>
      </c>
      <c r="Z105" s="107">
        <v>0</v>
      </c>
      <c r="AA105" s="107">
        <v>0</v>
      </c>
      <c r="AB105" s="107">
        <v>0</v>
      </c>
      <c r="AC105" s="107">
        <v>0</v>
      </c>
      <c r="AD105" s="107">
        <v>0</v>
      </c>
      <c r="AE105" s="1">
        <f ca="1">AE177</f>
        <v>0</v>
      </c>
      <c r="AF105" s="1">
        <f t="shared" ref="AF105:BB105" ca="1" si="353">AF177</f>
        <v>0</v>
      </c>
      <c r="AG105" s="1">
        <f t="shared" ca="1" si="353"/>
        <v>0</v>
      </c>
      <c r="AH105" s="1">
        <f t="shared" ca="1" si="353"/>
        <v>0</v>
      </c>
      <c r="AI105" s="1">
        <f t="shared" ca="1" si="353"/>
        <v>0</v>
      </c>
      <c r="AJ105" s="1">
        <f t="shared" ca="1" si="353"/>
        <v>0</v>
      </c>
      <c r="AK105" s="1">
        <f t="shared" ca="1" si="353"/>
        <v>0</v>
      </c>
      <c r="AL105" s="1">
        <f t="shared" ca="1" si="353"/>
        <v>0</v>
      </c>
      <c r="AM105" s="1">
        <f t="shared" ca="1" si="353"/>
        <v>0</v>
      </c>
      <c r="AN105" s="1">
        <f t="shared" ca="1" si="353"/>
        <v>0</v>
      </c>
      <c r="AO105" s="1">
        <f t="shared" ca="1" si="353"/>
        <v>0</v>
      </c>
      <c r="AP105" s="1">
        <f t="shared" ca="1" si="353"/>
        <v>0</v>
      </c>
      <c r="AQ105" s="1">
        <f t="shared" ca="1" si="353"/>
        <v>0</v>
      </c>
      <c r="AR105" s="1">
        <f t="shared" ca="1" si="353"/>
        <v>0</v>
      </c>
      <c r="AS105" s="1">
        <f t="shared" ca="1" si="353"/>
        <v>0</v>
      </c>
      <c r="AT105" s="1">
        <f t="shared" ca="1" si="353"/>
        <v>0</v>
      </c>
      <c r="AU105" s="1">
        <f t="shared" ca="1" si="353"/>
        <v>0</v>
      </c>
      <c r="AV105" s="1">
        <f t="shared" ca="1" si="353"/>
        <v>0</v>
      </c>
      <c r="AW105" s="1">
        <f t="shared" ca="1" si="353"/>
        <v>0</v>
      </c>
      <c r="AX105" s="1">
        <f t="shared" ca="1" si="353"/>
        <v>0</v>
      </c>
      <c r="AY105" s="1">
        <f t="shared" ca="1" si="353"/>
        <v>0</v>
      </c>
      <c r="AZ105" s="1">
        <f t="shared" ca="1" si="353"/>
        <v>0</v>
      </c>
      <c r="BA105" s="1">
        <f t="shared" ca="1" si="353"/>
        <v>0</v>
      </c>
      <c r="BB105" s="1">
        <f t="shared" ca="1" si="353"/>
        <v>0</v>
      </c>
    </row>
    <row r="106" spans="1:54" outlineLevel="1" x14ac:dyDescent="0.45">
      <c r="B106" t="s">
        <v>32</v>
      </c>
      <c r="D106" s="112" t="s">
        <v>119</v>
      </c>
      <c r="E106" s="108">
        <v>3000000</v>
      </c>
      <c r="G106" s="107">
        <v>0</v>
      </c>
      <c r="H106" s="107">
        <v>0</v>
      </c>
      <c r="I106" s="107">
        <v>0</v>
      </c>
      <c r="J106" s="107">
        <v>0</v>
      </c>
      <c r="K106" s="107">
        <v>0</v>
      </c>
      <c r="L106" s="107">
        <v>0</v>
      </c>
      <c r="M106" s="107">
        <v>0</v>
      </c>
      <c r="N106" s="107">
        <v>0</v>
      </c>
      <c r="O106" s="107">
        <v>0</v>
      </c>
      <c r="P106" s="107">
        <v>0</v>
      </c>
      <c r="Q106" s="107">
        <v>0</v>
      </c>
      <c r="R106" s="107">
        <v>0</v>
      </c>
      <c r="S106" s="107">
        <v>0</v>
      </c>
      <c r="T106" s="107">
        <v>0</v>
      </c>
      <c r="U106" s="107">
        <v>0</v>
      </c>
      <c r="V106" s="107">
        <v>0</v>
      </c>
      <c r="W106" s="107">
        <v>0</v>
      </c>
      <c r="X106" s="107">
        <v>0</v>
      </c>
      <c r="Y106" s="107">
        <v>0</v>
      </c>
      <c r="Z106" s="107">
        <v>0</v>
      </c>
      <c r="AA106" s="107">
        <v>0</v>
      </c>
      <c r="AB106" s="107">
        <v>0</v>
      </c>
      <c r="AC106" s="107">
        <v>0</v>
      </c>
      <c r="AD106" s="107">
        <v>0</v>
      </c>
      <c r="AE106" s="1">
        <f>AE189</f>
        <v>3000000</v>
      </c>
      <c r="AF106" s="1">
        <f t="shared" ref="AF106:BB106" si="354">AF189</f>
        <v>3000000</v>
      </c>
      <c r="AG106" s="1">
        <f t="shared" si="354"/>
        <v>2900000</v>
      </c>
      <c r="AH106" s="1">
        <f t="shared" si="354"/>
        <v>2900000</v>
      </c>
      <c r="AI106" s="1">
        <f t="shared" si="354"/>
        <v>2900000</v>
      </c>
      <c r="AJ106" s="1">
        <f t="shared" si="354"/>
        <v>2800000</v>
      </c>
      <c r="AK106" s="1">
        <f t="shared" si="354"/>
        <v>2800000</v>
      </c>
      <c r="AL106" s="1">
        <f t="shared" si="354"/>
        <v>2800000</v>
      </c>
      <c r="AM106" s="1">
        <f t="shared" si="354"/>
        <v>2700000</v>
      </c>
      <c r="AN106" s="1">
        <f t="shared" si="354"/>
        <v>2700000</v>
      </c>
      <c r="AO106" s="1">
        <f t="shared" si="354"/>
        <v>2700000</v>
      </c>
      <c r="AP106" s="1">
        <f t="shared" si="354"/>
        <v>2600000</v>
      </c>
      <c r="AQ106" s="1">
        <f t="shared" si="354"/>
        <v>2600000</v>
      </c>
      <c r="AR106" s="1">
        <f t="shared" si="354"/>
        <v>2600000</v>
      </c>
      <c r="AS106" s="1">
        <f t="shared" si="354"/>
        <v>2500000</v>
      </c>
      <c r="AT106" s="1">
        <f t="shared" si="354"/>
        <v>2500000</v>
      </c>
      <c r="AU106" s="1">
        <f t="shared" si="354"/>
        <v>2500000</v>
      </c>
      <c r="AV106" s="1">
        <f t="shared" si="354"/>
        <v>2400000</v>
      </c>
      <c r="AW106" s="1">
        <f t="shared" si="354"/>
        <v>2400000</v>
      </c>
      <c r="AX106" s="1">
        <f t="shared" si="354"/>
        <v>2400000</v>
      </c>
      <c r="AY106" s="1">
        <f t="shared" si="354"/>
        <v>2300000</v>
      </c>
      <c r="AZ106" s="1">
        <f t="shared" si="354"/>
        <v>2300000</v>
      </c>
      <c r="BA106" s="1">
        <f t="shared" si="354"/>
        <v>2300000</v>
      </c>
      <c r="BB106" s="1">
        <f t="shared" si="354"/>
        <v>2200000</v>
      </c>
    </row>
    <row r="107" spans="1:54" s="19" customFormat="1" outlineLevel="1" x14ac:dyDescent="0.45">
      <c r="A107" s="52"/>
      <c r="B107" s="53" t="s">
        <v>37</v>
      </c>
      <c r="G107" s="54">
        <f t="shared" ref="G107:AA107" si="355">G103+SUM(G105:G106)</f>
        <v>2996161.5</v>
      </c>
      <c r="H107" s="54">
        <f t="shared" si="355"/>
        <v>3165734.335</v>
      </c>
      <c r="I107" s="54">
        <f t="shared" si="355"/>
        <v>2007524.0033333334</v>
      </c>
      <c r="J107" s="54">
        <f t="shared" si="355"/>
        <v>2189234.3383333334</v>
      </c>
      <c r="K107" s="54">
        <f t="shared" si="355"/>
        <v>2374082.6733333333</v>
      </c>
      <c r="L107" s="54">
        <f t="shared" si="355"/>
        <v>2817875.0083333333</v>
      </c>
      <c r="M107" s="54">
        <f t="shared" si="355"/>
        <v>2957520.8433333333</v>
      </c>
      <c r="N107" s="54">
        <f t="shared" si="355"/>
        <v>3097166.6783333332</v>
      </c>
      <c r="O107" s="54">
        <f t="shared" si="355"/>
        <v>3236812.5133333332</v>
      </c>
      <c r="P107" s="54">
        <f t="shared" si="355"/>
        <v>3378145.8483333332</v>
      </c>
      <c r="Q107" s="54">
        <f t="shared" si="355"/>
        <v>3519479.1833333331</v>
      </c>
      <c r="R107" s="54">
        <f t="shared" si="355"/>
        <v>3660812.5183333331</v>
      </c>
      <c r="S107" s="54">
        <f t="shared" si="355"/>
        <v>3806083.353333333</v>
      </c>
      <c r="T107" s="54">
        <f t="shared" si="355"/>
        <v>3951354.188333333</v>
      </c>
      <c r="U107" s="54">
        <f t="shared" si="355"/>
        <v>2468062.5049999999</v>
      </c>
      <c r="V107" s="54">
        <f t="shared" si="355"/>
        <v>2616145.84</v>
      </c>
      <c r="W107" s="54">
        <f t="shared" si="355"/>
        <v>2764229.1749999998</v>
      </c>
      <c r="X107" s="54">
        <f t="shared" si="355"/>
        <v>2916812.51</v>
      </c>
      <c r="Y107" s="54">
        <f t="shared" si="355"/>
        <v>3069395.8449999997</v>
      </c>
      <c r="Z107" s="54">
        <f t="shared" si="355"/>
        <v>3221979.1799999997</v>
      </c>
      <c r="AA107" s="54">
        <f t="shared" si="355"/>
        <v>3374562.5149999997</v>
      </c>
      <c r="AB107" s="54">
        <f t="shared" ref="AB107:AE107" si="356">AB103+SUM(AB105:AB106)</f>
        <v>3527145.8499999996</v>
      </c>
      <c r="AC107" s="54">
        <f t="shared" si="356"/>
        <v>4149729.1849999996</v>
      </c>
      <c r="AD107" s="54">
        <f t="shared" si="356"/>
        <v>4302312.5199999996</v>
      </c>
      <c r="AE107" s="54">
        <f t="shared" ca="1" si="356"/>
        <v>6984128.1234033648</v>
      </c>
      <c r="AF107" s="54">
        <f t="shared" ref="AF107:BB107" ca="1" si="357">AF103+SUM(AF105:AF106)</f>
        <v>7353204.9077191707</v>
      </c>
      <c r="AG107" s="54">
        <f t="shared" ca="1" si="357"/>
        <v>5334756.1870518122</v>
      </c>
      <c r="AH107" s="54">
        <f t="shared" ca="1" si="357"/>
        <v>5604848.5413905047</v>
      </c>
      <c r="AI107" s="54">
        <f t="shared" ca="1" si="357"/>
        <v>5670861.8731394699</v>
      </c>
      <c r="AJ107" s="54">
        <f t="shared" ca="1" si="357"/>
        <v>5779750.1739451308</v>
      </c>
      <c r="AK107" s="54">
        <f t="shared" ca="1" si="357"/>
        <v>5868580.8641862739</v>
      </c>
      <c r="AL107" s="54">
        <f t="shared" ca="1" si="357"/>
        <v>6031390.569535505</v>
      </c>
      <c r="AM107" s="54">
        <f t="shared" ca="1" si="357"/>
        <v>6126100.4703295017</v>
      </c>
      <c r="AN107" s="54">
        <f t="shared" ca="1" si="357"/>
        <v>6351361.7979169553</v>
      </c>
      <c r="AO107" s="54">
        <f t="shared" ca="1" si="357"/>
        <v>6771027.2587811593</v>
      </c>
      <c r="AP107" s="54">
        <f t="shared" ca="1" si="357"/>
        <v>6723096.4632322956</v>
      </c>
      <c r="AQ107" s="54">
        <f t="shared" ca="1" si="357"/>
        <v>6752330.3298916165</v>
      </c>
      <c r="AR107" s="54">
        <f t="shared" ca="1" si="357"/>
        <v>6960944.9552113861</v>
      </c>
      <c r="AS107" s="54">
        <f t="shared" ca="1" si="357"/>
        <v>4972736.9115569675</v>
      </c>
      <c r="AT107" s="54">
        <f t="shared" ca="1" si="357"/>
        <v>5195979.4040826429</v>
      </c>
      <c r="AU107" s="54">
        <f t="shared" ca="1" si="357"/>
        <v>5298758.0886177868</v>
      </c>
      <c r="AV107" s="54">
        <f t="shared" ca="1" si="357"/>
        <v>5389247.4527438432</v>
      </c>
      <c r="AW107" s="54">
        <f t="shared" ca="1" si="357"/>
        <v>5485775.6604128284</v>
      </c>
      <c r="AX107" s="54">
        <f t="shared" ca="1" si="357"/>
        <v>5644580.3612964945</v>
      </c>
      <c r="AY107" s="54">
        <f t="shared" ca="1" si="357"/>
        <v>5788221.1365361959</v>
      </c>
      <c r="AZ107" s="54">
        <f t="shared" ca="1" si="357"/>
        <v>5984078.5080657396</v>
      </c>
      <c r="BA107" s="54">
        <f t="shared" ca="1" si="357"/>
        <v>6325104.6589532625</v>
      </c>
      <c r="BB107" s="54">
        <f t="shared" ca="1" si="357"/>
        <v>6297335.1559622129</v>
      </c>
    </row>
    <row r="108" spans="1:54" ht="5.0999999999999996" customHeight="1" outlineLevel="1" x14ac:dyDescent="0.45">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outlineLevel="1" x14ac:dyDescent="0.45">
      <c r="B109" t="s">
        <v>33</v>
      </c>
      <c r="D109" s="84"/>
      <c r="E109" s="84"/>
      <c r="G109" s="107">
        <v>2500000</v>
      </c>
      <c r="H109" s="107">
        <v>2500000</v>
      </c>
      <c r="I109" s="107">
        <v>2500000</v>
      </c>
      <c r="J109" s="107">
        <v>2500000</v>
      </c>
      <c r="K109" s="107">
        <v>2500000</v>
      </c>
      <c r="L109" s="107">
        <v>2500000</v>
      </c>
      <c r="M109" s="107">
        <v>2500000</v>
      </c>
      <c r="N109" s="107">
        <v>2500000</v>
      </c>
      <c r="O109" s="107">
        <v>2500000</v>
      </c>
      <c r="P109" s="107">
        <v>2500000</v>
      </c>
      <c r="Q109" s="107">
        <v>2500000</v>
      </c>
      <c r="R109" s="107">
        <v>2500000</v>
      </c>
      <c r="S109" s="107">
        <v>2500000</v>
      </c>
      <c r="T109" s="107">
        <v>2500000</v>
      </c>
      <c r="U109" s="107">
        <v>2500000</v>
      </c>
      <c r="V109" s="107">
        <v>2500000</v>
      </c>
      <c r="W109" s="107">
        <v>2500000</v>
      </c>
      <c r="X109" s="107">
        <v>2500000</v>
      </c>
      <c r="Y109" s="107">
        <v>2500000</v>
      </c>
      <c r="Z109" s="107">
        <v>2500000</v>
      </c>
      <c r="AA109" s="107">
        <v>2500000</v>
      </c>
      <c r="AB109" s="107">
        <v>2500000</v>
      </c>
      <c r="AC109" s="107">
        <v>2500000</v>
      </c>
      <c r="AD109" s="107">
        <v>2500000</v>
      </c>
      <c r="AE109" s="12">
        <f>AD109</f>
        <v>2500000</v>
      </c>
      <c r="AF109" s="12">
        <f t="shared" ref="AF109:BB109" si="358">AE109</f>
        <v>2500000</v>
      </c>
      <c r="AG109" s="12">
        <f t="shared" si="358"/>
        <v>2500000</v>
      </c>
      <c r="AH109" s="12">
        <f t="shared" si="358"/>
        <v>2500000</v>
      </c>
      <c r="AI109" s="12">
        <f t="shared" si="358"/>
        <v>2500000</v>
      </c>
      <c r="AJ109" s="12">
        <f t="shared" si="358"/>
        <v>2500000</v>
      </c>
      <c r="AK109" s="12">
        <f t="shared" si="358"/>
        <v>2500000</v>
      </c>
      <c r="AL109" s="12">
        <f t="shared" si="358"/>
        <v>2500000</v>
      </c>
      <c r="AM109" s="12">
        <f t="shared" si="358"/>
        <v>2500000</v>
      </c>
      <c r="AN109" s="12">
        <f t="shared" si="358"/>
        <v>2500000</v>
      </c>
      <c r="AO109" s="12">
        <f t="shared" si="358"/>
        <v>2500000</v>
      </c>
      <c r="AP109" s="12">
        <f t="shared" si="358"/>
        <v>2500000</v>
      </c>
      <c r="AQ109" s="12">
        <f t="shared" si="358"/>
        <v>2500000</v>
      </c>
      <c r="AR109" s="12">
        <f t="shared" si="358"/>
        <v>2500000</v>
      </c>
      <c r="AS109" s="12">
        <f t="shared" si="358"/>
        <v>2500000</v>
      </c>
      <c r="AT109" s="12">
        <f t="shared" si="358"/>
        <v>2500000</v>
      </c>
      <c r="AU109" s="12">
        <f t="shared" si="358"/>
        <v>2500000</v>
      </c>
      <c r="AV109" s="12">
        <f t="shared" si="358"/>
        <v>2500000</v>
      </c>
      <c r="AW109" s="12">
        <f t="shared" si="358"/>
        <v>2500000</v>
      </c>
      <c r="AX109" s="12">
        <f t="shared" si="358"/>
        <v>2500000</v>
      </c>
      <c r="AY109" s="12">
        <f t="shared" si="358"/>
        <v>2500000</v>
      </c>
      <c r="AZ109" s="12">
        <f t="shared" si="358"/>
        <v>2500000</v>
      </c>
      <c r="BA109" s="12">
        <f t="shared" si="358"/>
        <v>2500000</v>
      </c>
      <c r="BB109" s="12">
        <f t="shared" si="358"/>
        <v>2500000</v>
      </c>
    </row>
    <row r="110" spans="1:54" outlineLevel="1" x14ac:dyDescent="0.45">
      <c r="B110" t="s">
        <v>34</v>
      </c>
      <c r="G110" s="107">
        <v>4357040.53</v>
      </c>
      <c r="H110" s="107">
        <v>4810386.0999999996</v>
      </c>
      <c r="I110" s="107">
        <v>5242325.41</v>
      </c>
      <c r="J110" s="107">
        <v>5692925.4299999997</v>
      </c>
      <c r="K110" s="107">
        <v>6161159.9699999997</v>
      </c>
      <c r="L110" s="107">
        <v>6653106.5</v>
      </c>
      <c r="M110" s="107">
        <v>7168584.5599999996</v>
      </c>
      <c r="N110" s="107">
        <v>7898490.4800000004</v>
      </c>
      <c r="O110" s="107">
        <v>8628725.5700000003</v>
      </c>
      <c r="P110" s="107">
        <v>9348740.0399999991</v>
      </c>
      <c r="Q110" s="107">
        <v>10068754.5</v>
      </c>
      <c r="R110" s="107">
        <v>9789568.3699999992</v>
      </c>
      <c r="S110" s="107">
        <v>10486534.109999999</v>
      </c>
      <c r="T110" s="107">
        <v>11183499.859999999</v>
      </c>
      <c r="U110" s="107">
        <v>10862935.130000001</v>
      </c>
      <c r="V110" s="107">
        <v>11538963.52</v>
      </c>
      <c r="W110" s="107">
        <v>12214991.91</v>
      </c>
      <c r="X110" s="107">
        <v>11860332.57</v>
      </c>
      <c r="Y110" s="107">
        <v>12505673.220000001</v>
      </c>
      <c r="Z110" s="107">
        <v>13151013.880000001</v>
      </c>
      <c r="AA110" s="107">
        <v>12794802.739999998</v>
      </c>
      <c r="AB110" s="107">
        <v>13438591.609999999</v>
      </c>
      <c r="AC110" s="107">
        <v>14082380.48</v>
      </c>
      <c r="AD110" s="107">
        <v>14729319.949999999</v>
      </c>
      <c r="AE110" s="1">
        <f t="shared" ref="AE110:BB110" ca="1" si="359">AD110+AE45</f>
        <v>15389260.322070833</v>
      </c>
      <c r="AF110" s="1">
        <f t="shared" ca="1" si="359"/>
        <v>16047554.860808333</v>
      </c>
      <c r="AG110" s="1">
        <f t="shared" ca="1" si="359"/>
        <v>16704203.5662125</v>
      </c>
      <c r="AH110" s="1">
        <f t="shared" ca="1" si="359"/>
        <v>17359535.60495</v>
      </c>
      <c r="AI110" s="1">
        <f t="shared" ca="1" si="359"/>
        <v>18013221.810354166</v>
      </c>
      <c r="AJ110" s="1">
        <f t="shared" ca="1" si="359"/>
        <v>18665262.182425</v>
      </c>
      <c r="AK110" s="1">
        <f t="shared" ca="1" si="359"/>
        <v>19315656.721162498</v>
      </c>
      <c r="AL110" s="1">
        <f t="shared" ca="1" si="359"/>
        <v>19964076.259899996</v>
      </c>
      <c r="AM110" s="1">
        <f t="shared" ca="1" si="359"/>
        <v>20610520.798637494</v>
      </c>
      <c r="AN110" s="1">
        <f t="shared" ca="1" si="359"/>
        <v>21255319.504041661</v>
      </c>
      <c r="AO110" s="1">
        <f t="shared" ca="1" si="359"/>
        <v>21898143.209445827</v>
      </c>
      <c r="AP110" s="1">
        <f t="shared" ca="1" si="359"/>
        <v>22538991.914849993</v>
      </c>
      <c r="AQ110" s="1">
        <f t="shared" ca="1" si="359"/>
        <v>23178194.786920827</v>
      </c>
      <c r="AR110" s="1">
        <f t="shared" ca="1" si="359"/>
        <v>23815422.658991661</v>
      </c>
      <c r="AS110" s="1">
        <f t="shared" ca="1" si="359"/>
        <v>24450675.531062495</v>
      </c>
      <c r="AT110" s="1">
        <f t="shared" ca="1" si="359"/>
        <v>25084282.569799997</v>
      </c>
      <c r="AU110" s="1">
        <f t="shared" ca="1" si="359"/>
        <v>25715914.608537495</v>
      </c>
      <c r="AV110" s="1">
        <f t="shared" ca="1" si="359"/>
        <v>26345571.647274993</v>
      </c>
      <c r="AW110" s="1">
        <f t="shared" ca="1" si="359"/>
        <v>26973582.852679159</v>
      </c>
      <c r="AX110" s="1">
        <f t="shared" ca="1" si="359"/>
        <v>27599619.058083326</v>
      </c>
      <c r="AY110" s="1">
        <f t="shared" ca="1" si="359"/>
        <v>28223680.263487492</v>
      </c>
      <c r="AZ110" s="1">
        <f t="shared" ca="1" si="359"/>
        <v>28846095.635558326</v>
      </c>
      <c r="BA110" s="1">
        <f t="shared" ca="1" si="359"/>
        <v>29466536.00762916</v>
      </c>
      <c r="BB110" s="1">
        <f t="shared" ca="1" si="359"/>
        <v>30085001.379699994</v>
      </c>
    </row>
    <row r="111" spans="1:54" outlineLevel="1" x14ac:dyDescent="0.45">
      <c r="B111" s="9" t="s">
        <v>36</v>
      </c>
      <c r="G111" s="7">
        <f t="shared" ref="G111:Z111" si="360">SUM(G109:G110)</f>
        <v>6857040.5300000003</v>
      </c>
      <c r="H111" s="7">
        <f t="shared" si="360"/>
        <v>7310386.0999999996</v>
      </c>
      <c r="I111" s="7">
        <f t="shared" si="360"/>
        <v>7742325.4100000001</v>
      </c>
      <c r="J111" s="7">
        <f t="shared" si="360"/>
        <v>8192925.4299999997</v>
      </c>
      <c r="K111" s="7">
        <f t="shared" si="360"/>
        <v>8661159.9699999988</v>
      </c>
      <c r="L111" s="7">
        <f t="shared" si="360"/>
        <v>9153106.5</v>
      </c>
      <c r="M111" s="7">
        <f t="shared" si="360"/>
        <v>9668584.5599999987</v>
      </c>
      <c r="N111" s="7">
        <f t="shared" si="360"/>
        <v>10398490.48</v>
      </c>
      <c r="O111" s="7">
        <f t="shared" si="360"/>
        <v>11128725.57</v>
      </c>
      <c r="P111" s="7">
        <f t="shared" si="360"/>
        <v>11848740.039999999</v>
      </c>
      <c r="Q111" s="7">
        <f t="shared" si="360"/>
        <v>12568754.5</v>
      </c>
      <c r="R111" s="7">
        <f t="shared" si="360"/>
        <v>12289568.369999999</v>
      </c>
      <c r="S111" s="7">
        <f t="shared" si="360"/>
        <v>12986534.109999999</v>
      </c>
      <c r="T111" s="7">
        <f t="shared" si="360"/>
        <v>13683499.859999999</v>
      </c>
      <c r="U111" s="7">
        <f t="shared" si="360"/>
        <v>13362935.130000001</v>
      </c>
      <c r="V111" s="7">
        <f t="shared" si="360"/>
        <v>14038963.52</v>
      </c>
      <c r="W111" s="7">
        <f t="shared" si="360"/>
        <v>14714991.91</v>
      </c>
      <c r="X111" s="7">
        <f t="shared" si="360"/>
        <v>14360332.57</v>
      </c>
      <c r="Y111" s="7">
        <f t="shared" si="360"/>
        <v>15005673.220000001</v>
      </c>
      <c r="Z111" s="7">
        <f t="shared" si="360"/>
        <v>15651013.880000001</v>
      </c>
      <c r="AA111" s="7">
        <f t="shared" ref="AA111:AE111" si="361">SUM(AA109:AA110)</f>
        <v>15294802.739999998</v>
      </c>
      <c r="AB111" s="7">
        <f t="shared" si="361"/>
        <v>15938591.609999999</v>
      </c>
      <c r="AC111" s="7">
        <f t="shared" si="361"/>
        <v>16582380.48</v>
      </c>
      <c r="AD111" s="7">
        <f t="shared" si="361"/>
        <v>17229319.949999999</v>
      </c>
      <c r="AE111" s="7">
        <f t="shared" ca="1" si="361"/>
        <v>17889260.322070833</v>
      </c>
      <c r="AF111" s="7">
        <f t="shared" ref="AF111:BB111" ca="1" si="362">SUM(AF109:AF110)</f>
        <v>18547554.860808335</v>
      </c>
      <c r="AG111" s="7">
        <f t="shared" ca="1" si="362"/>
        <v>19204203.566212498</v>
      </c>
      <c r="AH111" s="7">
        <f t="shared" ca="1" si="362"/>
        <v>19859535.60495</v>
      </c>
      <c r="AI111" s="7">
        <f t="shared" ca="1" si="362"/>
        <v>20513221.810354166</v>
      </c>
      <c r="AJ111" s="7">
        <f t="shared" ca="1" si="362"/>
        <v>21165262.182425</v>
      </c>
      <c r="AK111" s="7">
        <f t="shared" ca="1" si="362"/>
        <v>21815656.721162498</v>
      </c>
      <c r="AL111" s="7">
        <f t="shared" ca="1" si="362"/>
        <v>22464076.259899996</v>
      </c>
      <c r="AM111" s="7">
        <f t="shared" ca="1" si="362"/>
        <v>23110520.798637494</v>
      </c>
      <c r="AN111" s="7">
        <f t="shared" ca="1" si="362"/>
        <v>23755319.504041661</v>
      </c>
      <c r="AO111" s="7">
        <f t="shared" ca="1" si="362"/>
        <v>24398143.209445827</v>
      </c>
      <c r="AP111" s="7">
        <f t="shared" ca="1" si="362"/>
        <v>25038991.914849993</v>
      </c>
      <c r="AQ111" s="7">
        <f t="shared" ca="1" si="362"/>
        <v>25678194.786920827</v>
      </c>
      <c r="AR111" s="7">
        <f t="shared" ca="1" si="362"/>
        <v>26315422.658991661</v>
      </c>
      <c r="AS111" s="7">
        <f t="shared" ca="1" si="362"/>
        <v>26950675.531062495</v>
      </c>
      <c r="AT111" s="7">
        <f t="shared" ca="1" si="362"/>
        <v>27584282.569799997</v>
      </c>
      <c r="AU111" s="7">
        <f t="shared" ca="1" si="362"/>
        <v>28215914.608537495</v>
      </c>
      <c r="AV111" s="7">
        <f t="shared" ca="1" si="362"/>
        <v>28845571.647274993</v>
      </c>
      <c r="AW111" s="7">
        <f t="shared" ca="1" si="362"/>
        <v>29473582.852679159</v>
      </c>
      <c r="AX111" s="7">
        <f t="shared" ca="1" si="362"/>
        <v>30099619.058083326</v>
      </c>
      <c r="AY111" s="7">
        <f t="shared" ca="1" si="362"/>
        <v>30723680.263487492</v>
      </c>
      <c r="AZ111" s="7">
        <f t="shared" ca="1" si="362"/>
        <v>31346095.635558326</v>
      </c>
      <c r="BA111" s="7">
        <f t="shared" ca="1" si="362"/>
        <v>31966536.00762916</v>
      </c>
      <c r="BB111" s="7">
        <f t="shared" ca="1" si="362"/>
        <v>32585001.379699994</v>
      </c>
    </row>
    <row r="112" spans="1:54" ht="5.0999999999999996" customHeight="1" outlineLevel="1" x14ac:dyDescent="0.45">
      <c r="B112" s="9"/>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row>
    <row r="113" spans="1:54" s="19" customFormat="1" outlineLevel="1" x14ac:dyDescent="0.45">
      <c r="A113" s="52"/>
      <c r="B113" s="53" t="s">
        <v>38</v>
      </c>
      <c r="G113" s="50">
        <f t="shared" ref="G113:AE113" si="363">G107+G111</f>
        <v>9853202.0300000012</v>
      </c>
      <c r="H113" s="50">
        <f t="shared" si="363"/>
        <v>10476120.434999999</v>
      </c>
      <c r="I113" s="50">
        <f t="shared" si="363"/>
        <v>9749849.413333334</v>
      </c>
      <c r="J113" s="50">
        <f t="shared" si="363"/>
        <v>10382159.768333333</v>
      </c>
      <c r="K113" s="50">
        <f t="shared" si="363"/>
        <v>11035242.643333333</v>
      </c>
      <c r="L113" s="50">
        <f t="shared" si="363"/>
        <v>11970981.508333333</v>
      </c>
      <c r="M113" s="50">
        <f t="shared" si="363"/>
        <v>12626105.403333332</v>
      </c>
      <c r="N113" s="50">
        <f t="shared" si="363"/>
        <v>13495657.158333333</v>
      </c>
      <c r="O113" s="50">
        <f t="shared" si="363"/>
        <v>14365538.083333334</v>
      </c>
      <c r="P113" s="50">
        <f t="shared" si="363"/>
        <v>15226885.888333332</v>
      </c>
      <c r="Q113" s="50">
        <f t="shared" si="363"/>
        <v>16088233.683333334</v>
      </c>
      <c r="R113" s="50">
        <f t="shared" si="363"/>
        <v>15950380.888333332</v>
      </c>
      <c r="S113" s="50">
        <f t="shared" si="363"/>
        <v>16792617.463333331</v>
      </c>
      <c r="T113" s="50">
        <f t="shared" si="363"/>
        <v>17634854.048333332</v>
      </c>
      <c r="U113" s="50">
        <f t="shared" si="363"/>
        <v>15830997.635000002</v>
      </c>
      <c r="V113" s="50">
        <f t="shared" si="363"/>
        <v>16655109.359999999</v>
      </c>
      <c r="W113" s="50">
        <f t="shared" si="363"/>
        <v>17479221.085000001</v>
      </c>
      <c r="X113" s="50">
        <f t="shared" si="363"/>
        <v>17277145.079999998</v>
      </c>
      <c r="Y113" s="50">
        <f t="shared" si="363"/>
        <v>18075069.065000001</v>
      </c>
      <c r="Z113" s="50">
        <f t="shared" si="363"/>
        <v>18872993.060000002</v>
      </c>
      <c r="AA113" s="50">
        <f t="shared" si="363"/>
        <v>18669365.254999999</v>
      </c>
      <c r="AB113" s="50">
        <f t="shared" si="363"/>
        <v>19465737.460000001</v>
      </c>
      <c r="AC113" s="50">
        <f t="shared" si="363"/>
        <v>20732109.664999999</v>
      </c>
      <c r="AD113" s="50">
        <f t="shared" si="363"/>
        <v>21531632.469999999</v>
      </c>
      <c r="AE113" s="50">
        <f t="shared" ca="1" si="363"/>
        <v>24873388.4454742</v>
      </c>
      <c r="AF113" s="50">
        <f t="shared" ref="AF113:BB113" ca="1" si="364">AF107+AF111</f>
        <v>25900759.768527508</v>
      </c>
      <c r="AG113" s="50">
        <f t="shared" ca="1" si="364"/>
        <v>24538959.753264308</v>
      </c>
      <c r="AH113" s="50">
        <f t="shared" ca="1" si="364"/>
        <v>25464384.146340504</v>
      </c>
      <c r="AI113" s="50">
        <f t="shared" ca="1" si="364"/>
        <v>26184083.683493637</v>
      </c>
      <c r="AJ113" s="50">
        <f t="shared" ca="1" si="364"/>
        <v>26945012.356370129</v>
      </c>
      <c r="AK113" s="50">
        <f t="shared" ca="1" si="364"/>
        <v>27684237.58534877</v>
      </c>
      <c r="AL113" s="50">
        <f t="shared" ca="1" si="364"/>
        <v>28495466.829435501</v>
      </c>
      <c r="AM113" s="50">
        <f t="shared" ca="1" si="364"/>
        <v>29236621.268966995</v>
      </c>
      <c r="AN113" s="50">
        <f t="shared" ca="1" si="364"/>
        <v>30106681.301958617</v>
      </c>
      <c r="AO113" s="50">
        <f t="shared" ca="1" si="364"/>
        <v>31169170.468226984</v>
      </c>
      <c r="AP113" s="50">
        <f t="shared" ca="1" si="364"/>
        <v>31762088.37808229</v>
      </c>
      <c r="AQ113" s="50">
        <f t="shared" ca="1" si="364"/>
        <v>32430525.116812445</v>
      </c>
      <c r="AR113" s="50">
        <f t="shared" ca="1" si="364"/>
        <v>33276367.614203047</v>
      </c>
      <c r="AS113" s="50">
        <f t="shared" ca="1" si="364"/>
        <v>31923412.442619462</v>
      </c>
      <c r="AT113" s="50">
        <f t="shared" ca="1" si="364"/>
        <v>32780261.973882638</v>
      </c>
      <c r="AU113" s="50">
        <f t="shared" ca="1" si="364"/>
        <v>33514672.697155282</v>
      </c>
      <c r="AV113" s="50">
        <f t="shared" ca="1" si="364"/>
        <v>34234819.100018837</v>
      </c>
      <c r="AW113" s="50">
        <f t="shared" ca="1" si="364"/>
        <v>34959358.513091989</v>
      </c>
      <c r="AX113" s="50">
        <f t="shared" ca="1" si="364"/>
        <v>35744199.419379823</v>
      </c>
      <c r="AY113" s="50">
        <f t="shared" ca="1" si="364"/>
        <v>36511901.400023684</v>
      </c>
      <c r="AZ113" s="50">
        <f t="shared" ca="1" si="364"/>
        <v>37330174.143624067</v>
      </c>
      <c r="BA113" s="50">
        <f t="shared" ca="1" si="364"/>
        <v>38291640.66658242</v>
      </c>
      <c r="BB113" s="50">
        <f t="shared" ca="1" si="364"/>
        <v>38882336.535662204</v>
      </c>
    </row>
    <row r="114" spans="1:54" ht="5.0999999999999996" customHeight="1" outlineLevel="1" x14ac:dyDescent="0.45">
      <c r="B114" s="30"/>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s="27" customFormat="1" outlineLevel="1" x14ac:dyDescent="0.45">
      <c r="A115" s="59"/>
      <c r="B115" s="10" t="s">
        <v>74</v>
      </c>
      <c r="G115" s="94">
        <f t="shared" ref="G115:BB115" si="365">ROUND(G97-G113,2)</f>
        <v>0</v>
      </c>
      <c r="H115" s="94">
        <f t="shared" si="365"/>
        <v>0</v>
      </c>
      <c r="I115" s="94">
        <f t="shared" si="365"/>
        <v>0</v>
      </c>
      <c r="J115" s="94">
        <f t="shared" si="365"/>
        <v>0</v>
      </c>
      <c r="K115" s="94">
        <f t="shared" si="365"/>
        <v>0</v>
      </c>
      <c r="L115" s="94">
        <f t="shared" si="365"/>
        <v>0</v>
      </c>
      <c r="M115" s="94">
        <f t="shared" si="365"/>
        <v>0</v>
      </c>
      <c r="N115" s="94">
        <f t="shared" si="365"/>
        <v>0</v>
      </c>
      <c r="O115" s="94">
        <f t="shared" si="365"/>
        <v>0</v>
      </c>
      <c r="P115" s="94">
        <f t="shared" si="365"/>
        <v>0</v>
      </c>
      <c r="Q115" s="94">
        <f t="shared" si="365"/>
        <v>0</v>
      </c>
      <c r="R115" s="94">
        <f t="shared" si="365"/>
        <v>0</v>
      </c>
      <c r="S115" s="94">
        <f t="shared" si="365"/>
        <v>0</v>
      </c>
      <c r="T115" s="94">
        <f t="shared" si="365"/>
        <v>0</v>
      </c>
      <c r="U115" s="94">
        <f t="shared" si="365"/>
        <v>0</v>
      </c>
      <c r="V115" s="94">
        <f t="shared" si="365"/>
        <v>0</v>
      </c>
      <c r="W115" s="94">
        <f t="shared" si="365"/>
        <v>0</v>
      </c>
      <c r="X115" s="94">
        <f t="shared" si="365"/>
        <v>0</v>
      </c>
      <c r="Y115" s="94">
        <f t="shared" si="365"/>
        <v>0</v>
      </c>
      <c r="Z115" s="94">
        <f t="shared" si="365"/>
        <v>0</v>
      </c>
      <c r="AA115" s="94">
        <f t="shared" si="365"/>
        <v>0</v>
      </c>
      <c r="AB115" s="94">
        <f t="shared" si="365"/>
        <v>0</v>
      </c>
      <c r="AC115" s="94">
        <f t="shared" si="365"/>
        <v>0</v>
      </c>
      <c r="AD115" s="94">
        <f t="shared" si="365"/>
        <v>0</v>
      </c>
      <c r="AE115" s="85">
        <f t="shared" ca="1" si="365"/>
        <v>0</v>
      </c>
      <c r="AF115" s="85">
        <f t="shared" ca="1" si="365"/>
        <v>0</v>
      </c>
      <c r="AG115" s="85">
        <f t="shared" ca="1" si="365"/>
        <v>0</v>
      </c>
      <c r="AH115" s="85">
        <f t="shared" ca="1" si="365"/>
        <v>0</v>
      </c>
      <c r="AI115" s="85">
        <f t="shared" ca="1" si="365"/>
        <v>0</v>
      </c>
      <c r="AJ115" s="85">
        <f t="shared" ca="1" si="365"/>
        <v>0</v>
      </c>
      <c r="AK115" s="85">
        <f t="shared" ca="1" si="365"/>
        <v>0</v>
      </c>
      <c r="AL115" s="85">
        <f t="shared" ca="1" si="365"/>
        <v>0</v>
      </c>
      <c r="AM115" s="85">
        <f t="shared" ca="1" si="365"/>
        <v>0</v>
      </c>
      <c r="AN115" s="85">
        <f t="shared" ca="1" si="365"/>
        <v>0</v>
      </c>
      <c r="AO115" s="85">
        <f t="shared" ca="1" si="365"/>
        <v>0</v>
      </c>
      <c r="AP115" s="85">
        <f t="shared" ca="1" si="365"/>
        <v>0</v>
      </c>
      <c r="AQ115" s="85">
        <f t="shared" ca="1" si="365"/>
        <v>0</v>
      </c>
      <c r="AR115" s="85">
        <f t="shared" ca="1" si="365"/>
        <v>0</v>
      </c>
      <c r="AS115" s="85">
        <f t="shared" ca="1" si="365"/>
        <v>0</v>
      </c>
      <c r="AT115" s="85">
        <f t="shared" ca="1" si="365"/>
        <v>0</v>
      </c>
      <c r="AU115" s="85">
        <f t="shared" ca="1" si="365"/>
        <v>0</v>
      </c>
      <c r="AV115" s="85">
        <f t="shared" ca="1" si="365"/>
        <v>0</v>
      </c>
      <c r="AW115" s="85">
        <f t="shared" ca="1" si="365"/>
        <v>0</v>
      </c>
      <c r="AX115" s="85">
        <f t="shared" ca="1" si="365"/>
        <v>0</v>
      </c>
      <c r="AY115" s="85">
        <f t="shared" ca="1" si="365"/>
        <v>0</v>
      </c>
      <c r="AZ115" s="85">
        <f t="shared" ca="1" si="365"/>
        <v>0</v>
      </c>
      <c r="BA115" s="85">
        <f t="shared" ca="1" si="365"/>
        <v>0</v>
      </c>
      <c r="BB115" s="85">
        <f t="shared" ca="1" si="365"/>
        <v>0</v>
      </c>
    </row>
    <row r="116" spans="1:54" ht="5.0999999999999996" customHeight="1" outlineLevel="1" x14ac:dyDescent="0.45">
      <c r="B116" s="9"/>
    </row>
    <row r="117" spans="1:54" x14ac:dyDescent="0.45">
      <c r="A117" s="36" t="s">
        <v>51</v>
      </c>
      <c r="B117" s="13" t="s">
        <v>104</v>
      </c>
      <c r="C117" s="14"/>
      <c r="D117" s="14"/>
      <c r="E117" s="14"/>
      <c r="F117" s="60"/>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t="s">
        <v>0</v>
      </c>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t="s">
        <v>0</v>
      </c>
    </row>
    <row r="118" spans="1:54" ht="5.0999999999999996" customHeight="1" outlineLevel="1" x14ac:dyDescent="0.45"/>
    <row r="119" spans="1:54" ht="14.35" customHeight="1" outlineLevel="1" x14ac:dyDescent="0.45">
      <c r="B119" t="s">
        <v>100</v>
      </c>
      <c r="G119" s="31"/>
      <c r="H119" s="12">
        <f t="shared" ref="H119:AD119" si="366">H91/(H8/_xlfn.DAYS(H$5,G$5))</f>
        <v>28</v>
      </c>
      <c r="I119" s="12">
        <f t="shared" si="366"/>
        <v>31</v>
      </c>
      <c r="J119" s="12">
        <f t="shared" si="366"/>
        <v>30.000000000000004</v>
      </c>
      <c r="K119" s="12">
        <f t="shared" si="366"/>
        <v>30.999999999999996</v>
      </c>
      <c r="L119" s="12">
        <f t="shared" si="366"/>
        <v>29.999999999999996</v>
      </c>
      <c r="M119" s="12">
        <f t="shared" si="366"/>
        <v>30.999999999999996</v>
      </c>
      <c r="N119" s="12">
        <f t="shared" si="366"/>
        <v>30.999999999999996</v>
      </c>
      <c r="O119" s="12">
        <f t="shared" si="366"/>
        <v>30</v>
      </c>
      <c r="P119" s="12">
        <f t="shared" si="366"/>
        <v>30.999999999999996</v>
      </c>
      <c r="Q119" s="12">
        <f t="shared" si="366"/>
        <v>30</v>
      </c>
      <c r="R119" s="12">
        <f t="shared" si="366"/>
        <v>30.999999999999996</v>
      </c>
      <c r="S119" s="12">
        <f t="shared" si="366"/>
        <v>30.999999999999996</v>
      </c>
      <c r="T119" s="12">
        <f t="shared" si="366"/>
        <v>29</v>
      </c>
      <c r="U119" s="12">
        <f t="shared" si="366"/>
        <v>30.999999999999996</v>
      </c>
      <c r="V119" s="12">
        <f t="shared" si="366"/>
        <v>30</v>
      </c>
      <c r="W119" s="12">
        <f t="shared" si="366"/>
        <v>30.999999999999996</v>
      </c>
      <c r="X119" s="12">
        <f t="shared" si="366"/>
        <v>30</v>
      </c>
      <c r="Y119" s="12">
        <f t="shared" si="366"/>
        <v>30.999999999999996</v>
      </c>
      <c r="Z119" s="12">
        <f t="shared" si="366"/>
        <v>30.999999999999996</v>
      </c>
      <c r="AA119" s="12">
        <f t="shared" si="366"/>
        <v>30</v>
      </c>
      <c r="AB119" s="12">
        <f t="shared" si="366"/>
        <v>30.999999999999996</v>
      </c>
      <c r="AC119" s="12">
        <f t="shared" si="366"/>
        <v>30</v>
      </c>
      <c r="AD119" s="12">
        <f t="shared" si="366"/>
        <v>30.999999999999996</v>
      </c>
      <c r="AE119" s="1">
        <f>AVERAGE(R119:T119)</f>
        <v>30.333333333333332</v>
      </c>
      <c r="AF119" s="1">
        <f t="shared" ref="AF119:AG119" si="367">AVERAGE(S119:U119)</f>
        <v>30.333333333333332</v>
      </c>
      <c r="AG119" s="1">
        <f t="shared" si="367"/>
        <v>30</v>
      </c>
      <c r="AH119" s="1">
        <f t="shared" ref="AH119" si="368">AVERAGE(U119:W119)</f>
        <v>30.666666666666668</v>
      </c>
      <c r="AI119" s="1">
        <f t="shared" ref="AI119" si="369">AVERAGE(V119:X119)</f>
        <v>30.333333333333332</v>
      </c>
      <c r="AJ119" s="1">
        <f t="shared" ref="AJ119" si="370">AVERAGE(W119:Y119)</f>
        <v>30.666666666666668</v>
      </c>
      <c r="AK119" s="1">
        <f t="shared" ref="AK119" si="371">AVERAGE(X119:Z119)</f>
        <v>30.666666666666668</v>
      </c>
      <c r="AL119" s="1">
        <f t="shared" ref="AL119" si="372">AVERAGE(Y119:AA119)</f>
        <v>30.666666666666668</v>
      </c>
      <c r="AM119" s="1">
        <f t="shared" ref="AM119" si="373">AVERAGE(Z119:AB119)</f>
        <v>30.666666666666668</v>
      </c>
      <c r="AN119" s="1">
        <f t="shared" ref="AN119" si="374">AVERAGE(AA119:AC119)</f>
        <v>30.333333333333332</v>
      </c>
      <c r="AO119" s="1">
        <f t="shared" ref="AO119" si="375">AVERAGE(AB119:AD119)</f>
        <v>30.666666666666668</v>
      </c>
      <c r="AP119" s="1">
        <f t="shared" ref="AP119" si="376">AVERAGE(AC119:AE119)</f>
        <v>30.444444444444443</v>
      </c>
      <c r="AQ119" s="1">
        <f t="shared" ref="AQ119" si="377">AVERAGE(AD119:AF119)</f>
        <v>30.555555555555554</v>
      </c>
      <c r="AR119" s="1">
        <f t="shared" ref="AR119" si="378">AVERAGE(AE119:AG119)</f>
        <v>30.222222222222218</v>
      </c>
      <c r="AS119" s="1">
        <f t="shared" ref="AS119" si="379">AVERAGE(AF119:AH119)</f>
        <v>30.333333333333332</v>
      </c>
      <c r="AT119" s="1">
        <f t="shared" ref="AT119" si="380">AVERAGE(AG119:AI119)</f>
        <v>30.333333333333332</v>
      </c>
      <c r="AU119" s="1">
        <f t="shared" ref="AU119" si="381">AVERAGE(AH119:AJ119)</f>
        <v>30.555555555555557</v>
      </c>
      <c r="AV119" s="1">
        <f t="shared" ref="AV119" si="382">AVERAGE(AI119:AK119)</f>
        <v>30.555555555555557</v>
      </c>
      <c r="AW119" s="1">
        <f t="shared" ref="AW119" si="383">AVERAGE(AJ119:AL119)</f>
        <v>30.666666666666668</v>
      </c>
      <c r="AX119" s="1">
        <f t="shared" ref="AX119" si="384">AVERAGE(AK119:AM119)</f>
        <v>30.666666666666668</v>
      </c>
      <c r="AY119" s="1">
        <f t="shared" ref="AY119" si="385">AVERAGE(AL119:AN119)</f>
        <v>30.555555555555557</v>
      </c>
      <c r="AZ119" s="1">
        <f t="shared" ref="AZ119" si="386">AVERAGE(AM119:AO119)</f>
        <v>30.555555555555557</v>
      </c>
      <c r="BA119" s="1">
        <f t="shared" ref="BA119" si="387">AVERAGE(AN119:AP119)</f>
        <v>30.481481481481481</v>
      </c>
      <c r="BB119" s="1">
        <f t="shared" ref="BB119" si="388">AVERAGE(AO119:AQ119)</f>
        <v>30.555555555555557</v>
      </c>
    </row>
    <row r="120" spans="1:54" ht="5.0999999999999996" customHeight="1" outlineLevel="1" x14ac:dyDescent="0.45"/>
    <row r="121" spans="1:54" ht="14.35" customHeight="1" outlineLevel="1" x14ac:dyDescent="0.45">
      <c r="B121" t="s">
        <v>101</v>
      </c>
      <c r="G121" s="31"/>
      <c r="H121" s="12">
        <f t="shared" ref="H121:AD121" si="389">H92/(H21/_xlfn.DAYS(H$5,G$5))</f>
        <v>33.015312175756655</v>
      </c>
      <c r="I121" s="12">
        <f t="shared" si="389"/>
        <v>35.856480559138483</v>
      </c>
      <c r="J121" s="12">
        <f t="shared" si="389"/>
        <v>34.689937641148489</v>
      </c>
      <c r="K121" s="12">
        <f t="shared" si="389"/>
        <v>35.815981233385919</v>
      </c>
      <c r="L121" s="12">
        <f t="shared" si="389"/>
        <v>37.260434510702943</v>
      </c>
      <c r="M121" s="12">
        <f t="shared" si="389"/>
        <v>40.553194549385147</v>
      </c>
      <c r="N121" s="12">
        <f t="shared" si="389"/>
        <v>35.598235978149425</v>
      </c>
      <c r="O121" s="12">
        <f t="shared" si="389"/>
        <v>34.449905785305894</v>
      </c>
      <c r="P121" s="12">
        <f t="shared" si="389"/>
        <v>35.468448347958947</v>
      </c>
      <c r="Q121" s="12">
        <f t="shared" si="389"/>
        <v>34.324304852863499</v>
      </c>
      <c r="R121" s="12">
        <f t="shared" si="389"/>
        <v>35.474398959719032</v>
      </c>
      <c r="S121" s="12">
        <f t="shared" si="389"/>
        <v>35.175110523307858</v>
      </c>
      <c r="T121" s="12">
        <f t="shared" si="389"/>
        <v>32.905748554062185</v>
      </c>
      <c r="U121" s="12">
        <f t="shared" si="389"/>
        <v>34.954262405963703</v>
      </c>
      <c r="V121" s="12">
        <f t="shared" si="389"/>
        <v>33.786240382176636</v>
      </c>
      <c r="W121" s="12">
        <f t="shared" si="389"/>
        <v>34.912448394915856</v>
      </c>
      <c r="X121" s="12">
        <f t="shared" si="389"/>
        <v>33.422241985066485</v>
      </c>
      <c r="Y121" s="12">
        <f t="shared" si="389"/>
        <v>34.536316717902032</v>
      </c>
      <c r="Z121" s="12">
        <f t="shared" si="389"/>
        <v>34.536316717902032</v>
      </c>
      <c r="AA121" s="12">
        <f t="shared" si="389"/>
        <v>33.400420188803359</v>
      </c>
      <c r="AB121" s="12">
        <f t="shared" si="389"/>
        <v>34.513767528430144</v>
      </c>
      <c r="AC121" s="12">
        <f t="shared" si="389"/>
        <v>37.266971294403753</v>
      </c>
      <c r="AD121" s="12">
        <f t="shared" si="389"/>
        <v>42.546308273437901</v>
      </c>
      <c r="AE121" s="1">
        <f>AVERAGE(R121:T121)</f>
        <v>34.518419345696358</v>
      </c>
      <c r="AF121" s="1">
        <f t="shared" ref="AF121:BB121" si="390">AVERAGE(S121:U121)</f>
        <v>34.345040494444582</v>
      </c>
      <c r="AG121" s="1">
        <f t="shared" si="390"/>
        <v>33.882083780734177</v>
      </c>
      <c r="AH121" s="1">
        <f t="shared" si="390"/>
        <v>34.550983727685399</v>
      </c>
      <c r="AI121" s="1">
        <f t="shared" si="390"/>
        <v>34.04031025405299</v>
      </c>
      <c r="AJ121" s="1">
        <f t="shared" si="390"/>
        <v>34.290335699294786</v>
      </c>
      <c r="AK121" s="1">
        <f t="shared" si="390"/>
        <v>34.164958473623521</v>
      </c>
      <c r="AL121" s="1">
        <f t="shared" si="390"/>
        <v>34.157684541535808</v>
      </c>
      <c r="AM121" s="1">
        <f t="shared" si="390"/>
        <v>34.150168145045178</v>
      </c>
      <c r="AN121" s="1">
        <f t="shared" si="390"/>
        <v>35.060386337212414</v>
      </c>
      <c r="AO121" s="1">
        <f t="shared" si="390"/>
        <v>38.109015698757268</v>
      </c>
      <c r="AP121" s="1">
        <f t="shared" si="390"/>
        <v>38.110566304512666</v>
      </c>
      <c r="AQ121" s="1">
        <f t="shared" si="390"/>
        <v>37.136589371192947</v>
      </c>
      <c r="AR121" s="1">
        <f t="shared" si="390"/>
        <v>34.248514540291701</v>
      </c>
      <c r="AS121" s="1">
        <f t="shared" si="390"/>
        <v>34.25936933428806</v>
      </c>
      <c r="AT121" s="1">
        <f t="shared" si="390"/>
        <v>34.15779258749086</v>
      </c>
      <c r="AU121" s="1">
        <f t="shared" si="390"/>
        <v>34.293876560344394</v>
      </c>
      <c r="AV121" s="1">
        <f t="shared" si="390"/>
        <v>34.165201475657106</v>
      </c>
      <c r="AW121" s="1">
        <f t="shared" si="390"/>
        <v>34.204326238151374</v>
      </c>
      <c r="AX121" s="1">
        <f t="shared" si="390"/>
        <v>34.157603720068174</v>
      </c>
      <c r="AY121" s="1">
        <f t="shared" si="390"/>
        <v>34.456079674597795</v>
      </c>
      <c r="AZ121" s="1">
        <f t="shared" si="390"/>
        <v>35.773190060338287</v>
      </c>
      <c r="BA121" s="1">
        <f t="shared" si="390"/>
        <v>37.093322780160783</v>
      </c>
      <c r="BB121" s="1">
        <f t="shared" si="390"/>
        <v>37.785390458154296</v>
      </c>
    </row>
    <row r="122" spans="1:54" ht="5.0999999999999996" customHeight="1" outlineLevel="1" x14ac:dyDescent="0.45"/>
    <row r="123" spans="1:54" ht="14.35" customHeight="1" outlineLevel="1" x14ac:dyDescent="0.45">
      <c r="B123" t="s">
        <v>102</v>
      </c>
      <c r="G123" s="31"/>
      <c r="H123" s="1">
        <f t="shared" ref="H123:AD123" si="391">H99/(H21/_xlfn.DAYS(H$5,G$5))</f>
        <v>16.751508719204381</v>
      </c>
      <c r="I123" s="1">
        <f t="shared" si="391"/>
        <v>18.1893091443449</v>
      </c>
      <c r="J123" s="1">
        <f t="shared" si="391"/>
        <v>17.594297990632171</v>
      </c>
      <c r="K123" s="1">
        <f t="shared" si="391"/>
        <v>18.161532377948678</v>
      </c>
      <c r="L123" s="1">
        <f t="shared" si="391"/>
        <v>20.147932205642206</v>
      </c>
      <c r="M123" s="1">
        <f t="shared" si="391"/>
        <v>20.276597274692573</v>
      </c>
      <c r="N123" s="1">
        <f t="shared" si="391"/>
        <v>17.799117989074713</v>
      </c>
      <c r="O123" s="1">
        <f t="shared" si="391"/>
        <v>17.224952892652947</v>
      </c>
      <c r="P123" s="1">
        <f t="shared" si="391"/>
        <v>17.734224173979474</v>
      </c>
      <c r="Q123" s="1">
        <f t="shared" si="391"/>
        <v>17.162152426431749</v>
      </c>
      <c r="R123" s="1">
        <f t="shared" si="391"/>
        <v>17.737199479859516</v>
      </c>
      <c r="S123" s="1">
        <f t="shared" si="391"/>
        <v>17.587555261653929</v>
      </c>
      <c r="T123" s="1">
        <f t="shared" si="391"/>
        <v>16.452874277031093</v>
      </c>
      <c r="U123" s="1">
        <f t="shared" si="391"/>
        <v>17.477131202981852</v>
      </c>
      <c r="V123" s="1">
        <f t="shared" si="391"/>
        <v>16.893120191088318</v>
      </c>
      <c r="W123" s="1">
        <f t="shared" si="391"/>
        <v>17.456224197457928</v>
      </c>
      <c r="X123" s="1">
        <f t="shared" si="391"/>
        <v>16.711120992533242</v>
      </c>
      <c r="Y123" s="1">
        <f t="shared" si="391"/>
        <v>17.268158358951016</v>
      </c>
      <c r="Z123" s="1">
        <f t="shared" si="391"/>
        <v>17.268158358951016</v>
      </c>
      <c r="AA123" s="1">
        <f t="shared" si="391"/>
        <v>16.70021009440168</v>
      </c>
      <c r="AB123" s="1">
        <f t="shared" si="391"/>
        <v>17.256883764215072</v>
      </c>
      <c r="AC123" s="1">
        <f t="shared" si="391"/>
        <v>20.56676120000207</v>
      </c>
      <c r="AD123" s="1">
        <f t="shared" si="391"/>
        <v>21.273154136718951</v>
      </c>
      <c r="AE123" s="1">
        <f>AVERAGE(R123:T123)</f>
        <v>17.259209672848179</v>
      </c>
      <c r="AF123" s="1">
        <f t="shared" ref="AF123:BB123" si="392">AVERAGE(S123:U123)</f>
        <v>17.172520247222291</v>
      </c>
      <c r="AG123" s="1">
        <f t="shared" si="392"/>
        <v>16.941041890367089</v>
      </c>
      <c r="AH123" s="1">
        <f t="shared" si="392"/>
        <v>17.275491863842699</v>
      </c>
      <c r="AI123" s="1">
        <f t="shared" si="392"/>
        <v>17.020155127026495</v>
      </c>
      <c r="AJ123" s="1">
        <f t="shared" si="392"/>
        <v>17.145167849647393</v>
      </c>
      <c r="AK123" s="1">
        <f t="shared" si="392"/>
        <v>17.082479236811761</v>
      </c>
      <c r="AL123" s="1">
        <f t="shared" si="392"/>
        <v>17.078842270767904</v>
      </c>
      <c r="AM123" s="1">
        <f t="shared" si="392"/>
        <v>17.075084072522589</v>
      </c>
      <c r="AN123" s="1">
        <f t="shared" si="392"/>
        <v>18.17461835287294</v>
      </c>
      <c r="AO123" s="1">
        <f t="shared" si="392"/>
        <v>19.698933033645364</v>
      </c>
      <c r="AP123" s="1">
        <f t="shared" si="392"/>
        <v>19.699708336523067</v>
      </c>
      <c r="AQ123" s="1">
        <f t="shared" si="392"/>
        <v>18.568294685596474</v>
      </c>
      <c r="AR123" s="1">
        <f t="shared" si="392"/>
        <v>17.124257270145851</v>
      </c>
      <c r="AS123" s="1">
        <f t="shared" si="392"/>
        <v>17.12968466714403</v>
      </c>
      <c r="AT123" s="1">
        <f t="shared" si="392"/>
        <v>17.07889629374543</v>
      </c>
      <c r="AU123" s="1">
        <f t="shared" si="392"/>
        <v>17.146938280172197</v>
      </c>
      <c r="AV123" s="1">
        <f t="shared" si="392"/>
        <v>17.082600737828553</v>
      </c>
      <c r="AW123" s="1">
        <f t="shared" si="392"/>
        <v>17.102163119075687</v>
      </c>
      <c r="AX123" s="1">
        <f t="shared" si="392"/>
        <v>17.078801860034087</v>
      </c>
      <c r="AY123" s="1">
        <f t="shared" si="392"/>
        <v>17.442848232054477</v>
      </c>
      <c r="AZ123" s="1">
        <f t="shared" si="392"/>
        <v>18.316211819680294</v>
      </c>
      <c r="BA123" s="1">
        <f t="shared" si="392"/>
        <v>19.191086574347121</v>
      </c>
      <c r="BB123" s="1">
        <f t="shared" si="392"/>
        <v>19.322312018588303</v>
      </c>
    </row>
    <row r="124" spans="1:54" ht="5.0999999999999996" customHeight="1" outlineLevel="1" x14ac:dyDescent="0.45"/>
    <row r="125" spans="1:54" x14ac:dyDescent="0.45">
      <c r="A125" s="36" t="s">
        <v>51</v>
      </c>
      <c r="B125" s="13" t="s">
        <v>43</v>
      </c>
      <c r="C125" s="14"/>
      <c r="D125" s="14"/>
      <c r="E125" s="14"/>
      <c r="F125" s="60"/>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t="s">
        <v>0</v>
      </c>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t="s">
        <v>0</v>
      </c>
    </row>
    <row r="126" spans="1:54" ht="5.0999999999999996" customHeight="1" outlineLevel="1" x14ac:dyDescent="0.45"/>
    <row r="127" spans="1:54" ht="14.45" customHeight="1" outlineLevel="1" x14ac:dyDescent="0.45">
      <c r="B127" t="s">
        <v>48</v>
      </c>
      <c r="G127" s="97">
        <f t="shared" ref="G127:BB127" si="393">G131/G8</f>
        <v>1.4571654209795471E-2</v>
      </c>
      <c r="H127" s="97">
        <f t="shared" si="393"/>
        <v>1.4137305734244715E-2</v>
      </c>
      <c r="I127" s="97">
        <f t="shared" si="393"/>
        <v>1.4496031839054414E-2</v>
      </c>
      <c r="J127" s="97">
        <f t="shared" si="393"/>
        <v>1.4073992777738442E-2</v>
      </c>
      <c r="K127" s="97">
        <f t="shared" si="393"/>
        <v>1.366998828386932E-2</v>
      </c>
      <c r="L127" s="97">
        <f t="shared" si="393"/>
        <v>1.399284975292746E-2</v>
      </c>
      <c r="M127" s="97">
        <f t="shared" si="393"/>
        <v>1.3602158956852182E-2</v>
      </c>
      <c r="N127" s="97">
        <f t="shared" si="393"/>
        <v>1.1552896551724137E-2</v>
      </c>
      <c r="O127" s="97">
        <f t="shared" si="393"/>
        <v>1.1552896551724137E-2</v>
      </c>
      <c r="P127" s="97">
        <f t="shared" si="393"/>
        <v>1.1552896551724137E-2</v>
      </c>
      <c r="Q127" s="97">
        <f t="shared" si="393"/>
        <v>1.1552896551724137E-2</v>
      </c>
      <c r="R127" s="97">
        <f t="shared" si="393"/>
        <v>1.1435607881773399E-2</v>
      </c>
      <c r="S127" s="97">
        <f t="shared" si="393"/>
        <v>1.1435607881773399E-2</v>
      </c>
      <c r="T127" s="97">
        <f t="shared" si="393"/>
        <v>1.1435607881773399E-2</v>
      </c>
      <c r="U127" s="97">
        <f t="shared" si="393"/>
        <v>1.2491203940886699E-2</v>
      </c>
      <c r="V127" s="97">
        <f t="shared" si="393"/>
        <v>1.2491203940886699E-2</v>
      </c>
      <c r="W127" s="97">
        <f t="shared" si="393"/>
        <v>1.2491203940886699E-2</v>
      </c>
      <c r="X127" s="97">
        <f t="shared" si="393"/>
        <v>1.342950935960591E-2</v>
      </c>
      <c r="Y127" s="97">
        <f t="shared" si="393"/>
        <v>1.342950935960591E-2</v>
      </c>
      <c r="Z127" s="97">
        <f t="shared" si="393"/>
        <v>1.342950935960591E-2</v>
      </c>
      <c r="AA127" s="97">
        <f t="shared" si="393"/>
        <v>1.3898662068965518E-2</v>
      </c>
      <c r="AB127" s="97">
        <f t="shared" si="393"/>
        <v>1.3898662068965518E-2</v>
      </c>
      <c r="AC127" s="97">
        <f t="shared" si="393"/>
        <v>1.3898662068965518E-2</v>
      </c>
      <c r="AD127" s="97">
        <f t="shared" si="393"/>
        <v>1.3194933990147782E-2</v>
      </c>
      <c r="AE127" s="97">
        <f t="shared" si="393"/>
        <v>1.3563658210180626E-2</v>
      </c>
      <c r="AF127" s="97">
        <f t="shared" si="393"/>
        <v>1.3974167241379312E-2</v>
      </c>
      <c r="AG127" s="97">
        <f t="shared" si="393"/>
        <v>1.4384676272577997E-2</v>
      </c>
      <c r="AH127" s="97">
        <f t="shared" si="393"/>
        <v>1.4795185303776683E-2</v>
      </c>
      <c r="AI127" s="97">
        <f t="shared" si="393"/>
        <v>1.5205694334975367E-2</v>
      </c>
      <c r="AJ127" s="97">
        <f t="shared" si="393"/>
        <v>1.5616203366174053E-2</v>
      </c>
      <c r="AK127" s="97">
        <f t="shared" si="393"/>
        <v>1.6108814203612477E-2</v>
      </c>
      <c r="AL127" s="97">
        <f t="shared" si="393"/>
        <v>1.6601425041050902E-2</v>
      </c>
      <c r="AM127" s="97">
        <f t="shared" si="393"/>
        <v>1.7094035878489323E-2</v>
      </c>
      <c r="AN127" s="97">
        <f t="shared" si="393"/>
        <v>1.7586646715927749E-2</v>
      </c>
      <c r="AO127" s="97">
        <f t="shared" si="393"/>
        <v>1.807925755336617E-2</v>
      </c>
      <c r="AP127" s="97">
        <f t="shared" si="393"/>
        <v>1.8571868390804595E-2</v>
      </c>
      <c r="AQ127" s="97">
        <f t="shared" si="393"/>
        <v>1.906447922824302E-2</v>
      </c>
      <c r="AR127" s="97">
        <f t="shared" si="393"/>
        <v>1.9557090065681442E-2</v>
      </c>
      <c r="AS127" s="97">
        <f t="shared" si="393"/>
        <v>2.0049700903119867E-2</v>
      </c>
      <c r="AT127" s="97">
        <f t="shared" si="393"/>
        <v>2.0542311740558289E-2</v>
      </c>
      <c r="AU127" s="97">
        <f t="shared" si="393"/>
        <v>2.1034922577996714E-2</v>
      </c>
      <c r="AV127" s="97">
        <f t="shared" si="393"/>
        <v>2.1527533415435136E-2</v>
      </c>
      <c r="AW127" s="97">
        <f t="shared" si="393"/>
        <v>2.2020144252873561E-2</v>
      </c>
      <c r="AX127" s="97">
        <f t="shared" si="393"/>
        <v>2.2512755090311986E-2</v>
      </c>
      <c r="AY127" s="97">
        <f t="shared" si="393"/>
        <v>2.3005365927750408E-2</v>
      </c>
      <c r="AZ127" s="97">
        <f t="shared" si="393"/>
        <v>2.3497976765188833E-2</v>
      </c>
      <c r="BA127" s="97">
        <f t="shared" si="393"/>
        <v>2.3990587602627254E-2</v>
      </c>
      <c r="BB127" s="97">
        <f t="shared" si="393"/>
        <v>2.4483198440065679E-2</v>
      </c>
    </row>
    <row r="128" spans="1:54" ht="5.0999999999999996" customHeight="1" outlineLevel="1" x14ac:dyDescent="0.45"/>
    <row r="129" spans="2:54" outlineLevel="1" x14ac:dyDescent="0.45">
      <c r="B129" t="s">
        <v>44</v>
      </c>
      <c r="G129" s="31"/>
      <c r="H129" s="12">
        <f t="shared" ref="H129:AD129" si="394">G132</f>
        <v>2342857.14</v>
      </c>
      <c r="I129" s="12">
        <f t="shared" si="394"/>
        <v>2290178.5699999998</v>
      </c>
      <c r="J129" s="12">
        <f t="shared" si="394"/>
        <v>2484523.81</v>
      </c>
      <c r="K129" s="12">
        <f t="shared" si="394"/>
        <v>2428869.0499999998</v>
      </c>
      <c r="L129" s="12">
        <f t="shared" si="394"/>
        <v>2373214.29</v>
      </c>
      <c r="M129" s="12">
        <f t="shared" si="394"/>
        <v>2664583.33</v>
      </c>
      <c r="N129" s="12">
        <f t="shared" si="394"/>
        <v>2605952.38</v>
      </c>
      <c r="O129" s="12">
        <f t="shared" si="394"/>
        <v>2547321.4300000002</v>
      </c>
      <c r="P129" s="12">
        <f t="shared" si="394"/>
        <v>2488690.48</v>
      </c>
      <c r="Q129" s="12">
        <f t="shared" si="394"/>
        <v>2430059.52</v>
      </c>
      <c r="R129" s="12">
        <f t="shared" si="394"/>
        <v>2371428.5699999998</v>
      </c>
      <c r="S129" s="12">
        <f t="shared" si="394"/>
        <v>2763392.86</v>
      </c>
      <c r="T129" s="12">
        <f t="shared" si="394"/>
        <v>2705357.14</v>
      </c>
      <c r="U129" s="12">
        <f t="shared" si="394"/>
        <v>2647321.4300000002</v>
      </c>
      <c r="V129" s="12">
        <f t="shared" si="394"/>
        <v>3233928.57</v>
      </c>
      <c r="W129" s="12">
        <f t="shared" si="394"/>
        <v>3170535.71</v>
      </c>
      <c r="X129" s="12">
        <f t="shared" si="394"/>
        <v>3107142.86</v>
      </c>
      <c r="Y129" s="12">
        <f t="shared" si="394"/>
        <v>3438988.1</v>
      </c>
      <c r="Z129" s="12">
        <f t="shared" si="394"/>
        <v>3370833.33</v>
      </c>
      <c r="AA129" s="12">
        <f t="shared" si="394"/>
        <v>3302678.57</v>
      </c>
      <c r="AB129" s="12">
        <f t="shared" si="394"/>
        <v>3432142.86</v>
      </c>
      <c r="AC129" s="12">
        <f t="shared" si="394"/>
        <v>3361607.14</v>
      </c>
      <c r="AD129" s="12">
        <f t="shared" si="394"/>
        <v>3291071.43</v>
      </c>
      <c r="AE129" s="12">
        <f>AD132</f>
        <v>3224107.14</v>
      </c>
      <c r="AF129" s="1">
        <f>AE132</f>
        <v>3255271.5745833335</v>
      </c>
      <c r="AG129" s="1">
        <f t="shared" ref="AG129:BB129" si="395">AF132</f>
        <v>3309352.6758333333</v>
      </c>
      <c r="AH129" s="1">
        <f t="shared" si="395"/>
        <v>3361350.4437500001</v>
      </c>
      <c r="AI129" s="1">
        <f t="shared" si="395"/>
        <v>3411264.8783333334</v>
      </c>
      <c r="AJ129" s="1">
        <f t="shared" si="395"/>
        <v>3459095.9795833332</v>
      </c>
      <c r="AK129" s="1">
        <f t="shared" si="395"/>
        <v>3504843.7475000001</v>
      </c>
      <c r="AL129" s="1">
        <f t="shared" si="395"/>
        <v>3573091.5154166669</v>
      </c>
      <c r="AM129" s="1">
        <f t="shared" si="395"/>
        <v>3638839.2833333337</v>
      </c>
      <c r="AN129" s="1">
        <f t="shared" si="395"/>
        <v>3702087.0512500005</v>
      </c>
      <c r="AO129" s="1">
        <f t="shared" si="395"/>
        <v>3762834.8191666673</v>
      </c>
      <c r="AP129" s="1">
        <f t="shared" si="395"/>
        <v>3821082.5870833341</v>
      </c>
      <c r="AQ129" s="1">
        <f t="shared" si="395"/>
        <v>3876830.3550000009</v>
      </c>
      <c r="AR129" s="1">
        <f t="shared" si="395"/>
        <v>3930078.1229166677</v>
      </c>
      <c r="AS129" s="1">
        <f t="shared" si="395"/>
        <v>3980825.8908333345</v>
      </c>
      <c r="AT129" s="1">
        <f t="shared" si="395"/>
        <v>4029073.6587500013</v>
      </c>
      <c r="AU129" s="1">
        <f t="shared" si="395"/>
        <v>4074821.4266666682</v>
      </c>
      <c r="AV129" s="1">
        <f t="shared" si="395"/>
        <v>4118069.1945833345</v>
      </c>
      <c r="AW129" s="1">
        <f t="shared" si="395"/>
        <v>4158816.9625000008</v>
      </c>
      <c r="AX129" s="1">
        <f t="shared" si="395"/>
        <v>4197064.7304166667</v>
      </c>
      <c r="AY129" s="1">
        <f t="shared" si="395"/>
        <v>4232812.4983333331</v>
      </c>
      <c r="AZ129" s="1">
        <f t="shared" si="395"/>
        <v>4266060.2662499994</v>
      </c>
      <c r="BA129" s="1">
        <f t="shared" si="395"/>
        <v>4296808.0341666657</v>
      </c>
      <c r="BB129" s="1">
        <f t="shared" si="395"/>
        <v>4325055.8020833321</v>
      </c>
    </row>
    <row r="130" spans="2:54" outlineLevel="1" x14ac:dyDescent="0.45">
      <c r="B130" t="s">
        <v>45</v>
      </c>
      <c r="G130" s="107">
        <v>0</v>
      </c>
      <c r="H130" s="107">
        <v>0</v>
      </c>
      <c r="I130" s="107">
        <v>250000</v>
      </c>
      <c r="J130" s="107">
        <v>0</v>
      </c>
      <c r="K130" s="107">
        <v>0</v>
      </c>
      <c r="L130" s="107">
        <v>350000</v>
      </c>
      <c r="M130" s="107">
        <v>0</v>
      </c>
      <c r="N130" s="107">
        <v>0</v>
      </c>
      <c r="O130" s="107">
        <v>0</v>
      </c>
      <c r="P130" s="107">
        <v>0</v>
      </c>
      <c r="Q130" s="107">
        <v>0</v>
      </c>
      <c r="R130" s="107">
        <v>450000</v>
      </c>
      <c r="S130" s="107">
        <v>0</v>
      </c>
      <c r="T130" s="107">
        <v>0</v>
      </c>
      <c r="U130" s="107">
        <v>650000</v>
      </c>
      <c r="V130" s="107">
        <v>0</v>
      </c>
      <c r="W130" s="107">
        <v>0</v>
      </c>
      <c r="X130" s="107">
        <v>400000</v>
      </c>
      <c r="Y130" s="107">
        <v>0</v>
      </c>
      <c r="Z130" s="107">
        <v>0</v>
      </c>
      <c r="AA130" s="107">
        <v>200000</v>
      </c>
      <c r="AB130" s="107">
        <v>0</v>
      </c>
      <c r="AC130" s="107">
        <v>0</v>
      </c>
      <c r="AD130" s="107">
        <v>0</v>
      </c>
      <c r="AE130" s="12">
        <f t="shared" ref="AE130:BB130" si="396">SUMIF($C$138:$C$161,AE87,$D$138:$D$161)</f>
        <v>100000</v>
      </c>
      <c r="AF130" s="12">
        <f t="shared" si="396"/>
        <v>125000</v>
      </c>
      <c r="AG130" s="12">
        <f t="shared" si="396"/>
        <v>125000</v>
      </c>
      <c r="AH130" s="12">
        <f t="shared" si="396"/>
        <v>125000</v>
      </c>
      <c r="AI130" s="12">
        <f t="shared" si="396"/>
        <v>125000</v>
      </c>
      <c r="AJ130" s="12">
        <f t="shared" si="396"/>
        <v>125000</v>
      </c>
      <c r="AK130" s="12">
        <f t="shared" si="396"/>
        <v>150000</v>
      </c>
      <c r="AL130" s="12">
        <f t="shared" si="396"/>
        <v>150000</v>
      </c>
      <c r="AM130" s="12">
        <f t="shared" si="396"/>
        <v>150000</v>
      </c>
      <c r="AN130" s="12">
        <f t="shared" si="396"/>
        <v>150000</v>
      </c>
      <c r="AO130" s="12">
        <f t="shared" si="396"/>
        <v>150000</v>
      </c>
      <c r="AP130" s="12">
        <f t="shared" si="396"/>
        <v>150000</v>
      </c>
      <c r="AQ130" s="12">
        <f t="shared" si="396"/>
        <v>150000</v>
      </c>
      <c r="AR130" s="12">
        <f t="shared" si="396"/>
        <v>150000</v>
      </c>
      <c r="AS130" s="12">
        <f t="shared" si="396"/>
        <v>150000</v>
      </c>
      <c r="AT130" s="12">
        <f t="shared" si="396"/>
        <v>150000</v>
      </c>
      <c r="AU130" s="12">
        <f t="shared" si="396"/>
        <v>150000</v>
      </c>
      <c r="AV130" s="12">
        <f t="shared" si="396"/>
        <v>150000</v>
      </c>
      <c r="AW130" s="12">
        <f t="shared" si="396"/>
        <v>150000</v>
      </c>
      <c r="AX130" s="12">
        <f t="shared" si="396"/>
        <v>150000</v>
      </c>
      <c r="AY130" s="12">
        <f t="shared" si="396"/>
        <v>150000</v>
      </c>
      <c r="AZ130" s="12">
        <f t="shared" si="396"/>
        <v>150000</v>
      </c>
      <c r="BA130" s="12">
        <f t="shared" si="396"/>
        <v>150000</v>
      </c>
      <c r="BB130" s="12">
        <f t="shared" si="396"/>
        <v>150000</v>
      </c>
    </row>
    <row r="131" spans="2:54" outlineLevel="1" x14ac:dyDescent="0.45">
      <c r="B131" t="s">
        <v>2</v>
      </c>
      <c r="G131" s="12">
        <f t="shared" ref="G131:AD131" si="397">G19</f>
        <v>52678.57</v>
      </c>
      <c r="H131" s="12">
        <f t="shared" si="397"/>
        <v>52678.57</v>
      </c>
      <c r="I131" s="12">
        <f t="shared" si="397"/>
        <v>55654.76</v>
      </c>
      <c r="J131" s="12">
        <f t="shared" si="397"/>
        <v>55654.76</v>
      </c>
      <c r="K131" s="12">
        <f t="shared" si="397"/>
        <v>55654.76</v>
      </c>
      <c r="L131" s="12">
        <f t="shared" si="397"/>
        <v>58630.95</v>
      </c>
      <c r="M131" s="12">
        <f t="shared" si="397"/>
        <v>58630.95</v>
      </c>
      <c r="N131" s="12">
        <f t="shared" si="397"/>
        <v>58630.95</v>
      </c>
      <c r="O131" s="12">
        <f t="shared" si="397"/>
        <v>58630.95</v>
      </c>
      <c r="P131" s="12">
        <f t="shared" si="397"/>
        <v>58630.95</v>
      </c>
      <c r="Q131" s="12">
        <f t="shared" si="397"/>
        <v>58630.95</v>
      </c>
      <c r="R131" s="12">
        <f t="shared" si="397"/>
        <v>58035.71</v>
      </c>
      <c r="S131" s="12">
        <f t="shared" si="397"/>
        <v>58035.71</v>
      </c>
      <c r="T131" s="12">
        <f t="shared" si="397"/>
        <v>58035.71</v>
      </c>
      <c r="U131" s="12">
        <f t="shared" si="397"/>
        <v>63392.86</v>
      </c>
      <c r="V131" s="12">
        <f t="shared" si="397"/>
        <v>63392.86</v>
      </c>
      <c r="W131" s="12">
        <f t="shared" si="397"/>
        <v>63392.86</v>
      </c>
      <c r="X131" s="12">
        <f t="shared" si="397"/>
        <v>68154.759999999995</v>
      </c>
      <c r="Y131" s="12">
        <f t="shared" si="397"/>
        <v>68154.759999999995</v>
      </c>
      <c r="Z131" s="12">
        <f t="shared" si="397"/>
        <v>68154.759999999995</v>
      </c>
      <c r="AA131" s="12">
        <f t="shared" si="397"/>
        <v>70535.710000000006</v>
      </c>
      <c r="AB131" s="12">
        <f t="shared" si="397"/>
        <v>70535.710000000006</v>
      </c>
      <c r="AC131" s="12">
        <f t="shared" si="397"/>
        <v>70535.710000000006</v>
      </c>
      <c r="AD131" s="12">
        <f t="shared" si="397"/>
        <v>66964.289999999994</v>
      </c>
      <c r="AE131" s="12">
        <f>AE163</f>
        <v>68835.565416666679</v>
      </c>
      <c r="AF131" s="12">
        <f t="shared" ref="AF131:BB131" si="398">AF163</f>
        <v>70918.898750000008</v>
      </c>
      <c r="AG131" s="12">
        <f t="shared" si="398"/>
        <v>73002.232083333336</v>
      </c>
      <c r="AH131" s="12">
        <f t="shared" si="398"/>
        <v>75085.565416666665</v>
      </c>
      <c r="AI131" s="12">
        <f t="shared" si="398"/>
        <v>77168.898749999993</v>
      </c>
      <c r="AJ131" s="12">
        <f t="shared" si="398"/>
        <v>79252.232083333321</v>
      </c>
      <c r="AK131" s="12">
        <f t="shared" si="398"/>
        <v>81752.232083333321</v>
      </c>
      <c r="AL131" s="12">
        <f t="shared" si="398"/>
        <v>84252.232083333321</v>
      </c>
      <c r="AM131" s="12">
        <f t="shared" si="398"/>
        <v>86752.232083333321</v>
      </c>
      <c r="AN131" s="12">
        <f t="shared" si="398"/>
        <v>89252.232083333321</v>
      </c>
      <c r="AO131" s="12">
        <f t="shared" si="398"/>
        <v>91752.232083333321</v>
      </c>
      <c r="AP131" s="12">
        <f t="shared" si="398"/>
        <v>94252.232083333321</v>
      </c>
      <c r="AQ131" s="12">
        <f t="shared" si="398"/>
        <v>96752.232083333321</v>
      </c>
      <c r="AR131" s="12">
        <f t="shared" si="398"/>
        <v>99252.232083333321</v>
      </c>
      <c r="AS131" s="12">
        <f t="shared" si="398"/>
        <v>101752.23208333332</v>
      </c>
      <c r="AT131" s="12">
        <f t="shared" si="398"/>
        <v>104252.23208333332</v>
      </c>
      <c r="AU131" s="12">
        <f t="shared" si="398"/>
        <v>106752.23208333332</v>
      </c>
      <c r="AV131" s="12">
        <f t="shared" si="398"/>
        <v>109252.23208333332</v>
      </c>
      <c r="AW131" s="12">
        <f t="shared" si="398"/>
        <v>111752.23208333332</v>
      </c>
      <c r="AX131" s="12">
        <f t="shared" si="398"/>
        <v>114252.23208333332</v>
      </c>
      <c r="AY131" s="12">
        <f t="shared" si="398"/>
        <v>116752.23208333332</v>
      </c>
      <c r="AZ131" s="12">
        <f t="shared" si="398"/>
        <v>119252.23208333332</v>
      </c>
      <c r="BA131" s="12">
        <f t="shared" si="398"/>
        <v>121752.23208333332</v>
      </c>
      <c r="BB131" s="12">
        <f t="shared" si="398"/>
        <v>124252.23208333332</v>
      </c>
    </row>
    <row r="132" spans="2:54" outlineLevel="1" x14ac:dyDescent="0.45">
      <c r="B132" t="s">
        <v>35</v>
      </c>
      <c r="G132" s="12">
        <f t="shared" ref="G132:AD132" si="399">G95</f>
        <v>2342857.14</v>
      </c>
      <c r="H132" s="12">
        <f t="shared" si="399"/>
        <v>2290178.5699999998</v>
      </c>
      <c r="I132" s="12">
        <f t="shared" si="399"/>
        <v>2484523.81</v>
      </c>
      <c r="J132" s="12">
        <f t="shared" si="399"/>
        <v>2428869.0499999998</v>
      </c>
      <c r="K132" s="12">
        <f t="shared" si="399"/>
        <v>2373214.29</v>
      </c>
      <c r="L132" s="12">
        <f t="shared" si="399"/>
        <v>2664583.33</v>
      </c>
      <c r="M132" s="12">
        <f t="shared" si="399"/>
        <v>2605952.38</v>
      </c>
      <c r="N132" s="12">
        <f t="shared" si="399"/>
        <v>2547321.4300000002</v>
      </c>
      <c r="O132" s="12">
        <f t="shared" si="399"/>
        <v>2488690.48</v>
      </c>
      <c r="P132" s="12">
        <f t="shared" si="399"/>
        <v>2430059.52</v>
      </c>
      <c r="Q132" s="12">
        <f t="shared" si="399"/>
        <v>2371428.5699999998</v>
      </c>
      <c r="R132" s="12">
        <f t="shared" si="399"/>
        <v>2763392.86</v>
      </c>
      <c r="S132" s="12">
        <f t="shared" si="399"/>
        <v>2705357.14</v>
      </c>
      <c r="T132" s="12">
        <f t="shared" si="399"/>
        <v>2647321.4300000002</v>
      </c>
      <c r="U132" s="12">
        <f t="shared" si="399"/>
        <v>3233928.57</v>
      </c>
      <c r="V132" s="12">
        <f t="shared" si="399"/>
        <v>3170535.71</v>
      </c>
      <c r="W132" s="12">
        <f t="shared" si="399"/>
        <v>3107142.86</v>
      </c>
      <c r="X132" s="12">
        <f t="shared" si="399"/>
        <v>3438988.1</v>
      </c>
      <c r="Y132" s="12">
        <f t="shared" si="399"/>
        <v>3370833.33</v>
      </c>
      <c r="Z132" s="12">
        <f t="shared" si="399"/>
        <v>3302678.57</v>
      </c>
      <c r="AA132" s="12">
        <f t="shared" si="399"/>
        <v>3432142.86</v>
      </c>
      <c r="AB132" s="12">
        <f t="shared" si="399"/>
        <v>3361607.14</v>
      </c>
      <c r="AC132" s="12">
        <f t="shared" si="399"/>
        <v>3291071.43</v>
      </c>
      <c r="AD132" s="12">
        <f t="shared" si="399"/>
        <v>3224107.14</v>
      </c>
      <c r="AE132" s="12">
        <f>AE129+AE130-AE131</f>
        <v>3255271.5745833335</v>
      </c>
      <c r="AF132" s="12">
        <f>AF129+AF130-AF131</f>
        <v>3309352.6758333333</v>
      </c>
      <c r="AG132" s="12">
        <f t="shared" ref="AG132:BB132" si="400">AG129+AG130-AG131</f>
        <v>3361350.4437500001</v>
      </c>
      <c r="AH132" s="12">
        <f t="shared" si="400"/>
        <v>3411264.8783333334</v>
      </c>
      <c r="AI132" s="12">
        <f t="shared" si="400"/>
        <v>3459095.9795833332</v>
      </c>
      <c r="AJ132" s="12">
        <f t="shared" si="400"/>
        <v>3504843.7475000001</v>
      </c>
      <c r="AK132" s="12">
        <f t="shared" si="400"/>
        <v>3573091.5154166669</v>
      </c>
      <c r="AL132" s="12">
        <f t="shared" si="400"/>
        <v>3638839.2833333337</v>
      </c>
      <c r="AM132" s="12">
        <f t="shared" si="400"/>
        <v>3702087.0512500005</v>
      </c>
      <c r="AN132" s="12">
        <f t="shared" si="400"/>
        <v>3762834.8191666673</v>
      </c>
      <c r="AO132" s="12">
        <f t="shared" si="400"/>
        <v>3821082.5870833341</v>
      </c>
      <c r="AP132" s="12">
        <f t="shared" si="400"/>
        <v>3876830.3550000009</v>
      </c>
      <c r="AQ132" s="12">
        <f t="shared" si="400"/>
        <v>3930078.1229166677</v>
      </c>
      <c r="AR132" s="12">
        <f t="shared" si="400"/>
        <v>3980825.8908333345</v>
      </c>
      <c r="AS132" s="12">
        <f t="shared" si="400"/>
        <v>4029073.6587500013</v>
      </c>
      <c r="AT132" s="12">
        <f t="shared" si="400"/>
        <v>4074821.4266666682</v>
      </c>
      <c r="AU132" s="12">
        <f t="shared" si="400"/>
        <v>4118069.1945833345</v>
      </c>
      <c r="AV132" s="12">
        <f t="shared" si="400"/>
        <v>4158816.9625000008</v>
      </c>
      <c r="AW132" s="12">
        <f t="shared" si="400"/>
        <v>4197064.7304166667</v>
      </c>
      <c r="AX132" s="12">
        <f t="shared" si="400"/>
        <v>4232812.4983333331</v>
      </c>
      <c r="AY132" s="12">
        <f t="shared" si="400"/>
        <v>4266060.2662499994</v>
      </c>
      <c r="AZ132" s="12">
        <f t="shared" si="400"/>
        <v>4296808.0341666657</v>
      </c>
      <c r="BA132" s="12">
        <f t="shared" si="400"/>
        <v>4325055.8020833321</v>
      </c>
      <c r="BB132" s="12">
        <f t="shared" si="400"/>
        <v>4350803.5699999984</v>
      </c>
    </row>
    <row r="133" spans="2:54" ht="5.0999999999999996" customHeight="1" outlineLevel="1" x14ac:dyDescent="0.45"/>
    <row r="134" spans="2:54" outlineLevel="1" x14ac:dyDescent="0.45">
      <c r="B134" t="s">
        <v>50</v>
      </c>
      <c r="C134" s="4" t="s">
        <v>47</v>
      </c>
      <c r="D134" s="4" t="s">
        <v>49</v>
      </c>
      <c r="E134" s="4" t="s">
        <v>46</v>
      </c>
      <c r="F134" s="4"/>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t="s">
        <v>0</v>
      </c>
    </row>
    <row r="135" spans="2:54" ht="5.0999999999999996" customHeight="1" outlineLevel="1" x14ac:dyDescent="0.45"/>
    <row r="136" spans="2:54" ht="14.35" customHeight="1" outlineLevel="1" x14ac:dyDescent="0.45">
      <c r="B136" s="33" t="s">
        <v>110</v>
      </c>
      <c r="C136" s="122">
        <v>44227</v>
      </c>
      <c r="D136" s="123">
        <f>AD132</f>
        <v>3224107.14</v>
      </c>
      <c r="E136" s="131">
        <f>4*12</f>
        <v>48</v>
      </c>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t="s">
        <v>0</v>
      </c>
      <c r="AE136" s="12">
        <f>IF(AND(AE$5&gt;=$C136,$D136&gt;ROUNDUP(SUM($AD136:AD136),0)),$D136/$E136,0)</f>
        <v>67168.898750000008</v>
      </c>
      <c r="AF136" s="12">
        <f>IF(AND(AF$5&gt;=$C136,$D136&gt;ROUNDUP(SUM($AD136:AE136),0)),$D136/$E136,0)</f>
        <v>67168.898750000008</v>
      </c>
      <c r="AG136" s="12">
        <f>IF(AND(AG$5&gt;=$C136,$D136&gt;ROUNDUP(SUM($AD136:AF136),0)),$D136/$E136,0)</f>
        <v>67168.898750000008</v>
      </c>
      <c r="AH136" s="12">
        <f>IF(AND(AH$5&gt;=$C136,$D136&gt;ROUNDUP(SUM($AD136:AG136),0)),$D136/$E136,0)</f>
        <v>67168.898750000008</v>
      </c>
      <c r="AI136" s="12">
        <f>IF(AND(AI$5&gt;=$C136,$D136&gt;ROUNDUP(SUM($AD136:AH136),0)),$D136/$E136,0)</f>
        <v>67168.898750000008</v>
      </c>
      <c r="AJ136" s="12">
        <f>IF(AND(AJ$5&gt;=$C136,$D136&gt;ROUNDUP(SUM($AD136:AI136),0)),$D136/$E136,0)</f>
        <v>67168.898750000008</v>
      </c>
      <c r="AK136" s="12">
        <f>IF(AND(AK$5&gt;=$C136,$D136&gt;ROUNDUP(SUM($AD136:AJ136),0)),$D136/$E136,0)</f>
        <v>67168.898750000008</v>
      </c>
      <c r="AL136" s="12">
        <f>IF(AND(AL$5&gt;=$C136,$D136&gt;ROUNDUP(SUM($AD136:AK136),0)),$D136/$E136,0)</f>
        <v>67168.898750000008</v>
      </c>
      <c r="AM136" s="12">
        <f>IF(AND(AM$5&gt;=$C136,$D136&gt;ROUNDUP(SUM($AD136:AL136),0)),$D136/$E136,0)</f>
        <v>67168.898750000008</v>
      </c>
      <c r="AN136" s="12">
        <f>IF(AND(AN$5&gt;=$C136,$D136&gt;ROUNDUP(SUM($AD136:AM136),0)),$D136/$E136,0)</f>
        <v>67168.898750000008</v>
      </c>
      <c r="AO136" s="12">
        <f>IF(AND(AO$5&gt;=$C136,$D136&gt;ROUNDUP(SUM($AD136:AN136),0)),$D136/$E136,0)</f>
        <v>67168.898750000008</v>
      </c>
      <c r="AP136" s="12">
        <f>IF(AND(AP$5&gt;=$C136,$D136&gt;ROUNDUP(SUM($AD136:AO136),0)),$D136/$E136,0)</f>
        <v>67168.898750000008</v>
      </c>
      <c r="AQ136" s="12">
        <f>IF(AND(AQ$5&gt;=$C136,$D136&gt;ROUNDUP(SUM($AD136:AP136),0)),$D136/$E136,0)</f>
        <v>67168.898750000008</v>
      </c>
      <c r="AR136" s="12">
        <f>IF(AND(AR$5&gt;=$C136,$D136&gt;ROUNDUP(SUM($AD136:AQ136),0)),$D136/$E136,0)</f>
        <v>67168.898750000008</v>
      </c>
      <c r="AS136" s="12">
        <f>IF(AND(AS$5&gt;=$C136,$D136&gt;ROUNDUP(SUM($AD136:AR136),0)),$D136/$E136,0)</f>
        <v>67168.898750000008</v>
      </c>
      <c r="AT136" s="12">
        <f>IF(AND(AT$5&gt;=$C136,$D136&gt;ROUNDUP(SUM($AD136:AS136),0)),$D136/$E136,0)</f>
        <v>67168.898750000008</v>
      </c>
      <c r="AU136" s="12">
        <f>IF(AND(AU$5&gt;=$C136,$D136&gt;ROUNDUP(SUM($AD136:AT136),0)),$D136/$E136,0)</f>
        <v>67168.898750000008</v>
      </c>
      <c r="AV136" s="12">
        <f>IF(AND(AV$5&gt;=$C136,$D136&gt;ROUNDUP(SUM($AD136:AU136),0)),$D136/$E136,0)</f>
        <v>67168.898750000008</v>
      </c>
      <c r="AW136" s="12">
        <f>IF(AND(AW$5&gt;=$C136,$D136&gt;ROUNDUP(SUM($AD136:AV136),0)),$D136/$E136,0)</f>
        <v>67168.898750000008</v>
      </c>
      <c r="AX136" s="12">
        <f>IF(AND(AX$5&gt;=$C136,$D136&gt;ROUNDUP(SUM($AD136:AW136),0)),$D136/$E136,0)</f>
        <v>67168.898750000008</v>
      </c>
      <c r="AY136" s="12">
        <f>IF(AND(AY$5&gt;=$C136,$D136&gt;ROUNDUP(SUM($AD136:AX136),0)),$D136/$E136,0)</f>
        <v>67168.898750000008</v>
      </c>
      <c r="AZ136" s="12">
        <f>IF(AND(AZ$5&gt;=$C136,$D136&gt;ROUNDUP(SUM($AD136:AY136),0)),$D136/$E136,0)</f>
        <v>67168.898750000008</v>
      </c>
      <c r="BA136" s="12">
        <f>IF(AND(BA$5&gt;=$C136,$D136&gt;ROUNDUP(SUM($AD136:AZ136),0)),$D136/$E136,0)</f>
        <v>67168.898750000008</v>
      </c>
      <c r="BB136" s="12">
        <f>IF(AND(BB$5&gt;=$C136,$D136&gt;ROUNDUP(SUM($AD136:BA136),0)),$D136/$E136,0)</f>
        <v>67168.898750000008</v>
      </c>
    </row>
    <row r="137" spans="2:54" ht="5.0999999999999996" customHeight="1" outlineLevel="1" x14ac:dyDescent="0.45">
      <c r="E137" s="4"/>
    </row>
    <row r="138" spans="2:54" outlineLevel="1" x14ac:dyDescent="0.45">
      <c r="B138" s="33">
        <v>1</v>
      </c>
      <c r="C138" s="122">
        <v>44227</v>
      </c>
      <c r="D138" s="108">
        <v>100000</v>
      </c>
      <c r="E138" s="131">
        <v>60</v>
      </c>
      <c r="F138" s="2"/>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t="s">
        <v>0</v>
      </c>
      <c r="AE138" s="12">
        <f>IF(AND(AE$5&gt;=$C138,$D138&gt;ROUNDUP(SUM($AD138:AD138),0)),$D138/$E138,0)</f>
        <v>1666.6666666666667</v>
      </c>
      <c r="AF138" s="12">
        <f>IF(AND(AF$5&gt;=$C138,$D138&gt;ROUNDUP(SUM($AD138:AE138),0)),$D138/$E138,0)</f>
        <v>1666.6666666666667</v>
      </c>
      <c r="AG138" s="12">
        <f>IF(AND(AG$5&gt;=$C138,$D138&gt;ROUNDUP(SUM($AD138:AF138),0)),$D138/$E138,0)</f>
        <v>1666.6666666666667</v>
      </c>
      <c r="AH138" s="12">
        <f>IF(AND(AH$5&gt;=$C138,$D138&gt;ROUNDUP(SUM($AD138:AG138),0)),$D138/$E138,0)</f>
        <v>1666.6666666666667</v>
      </c>
      <c r="AI138" s="12">
        <f>IF(AND(AI$5&gt;=$C138,$D138&gt;ROUNDUP(SUM($AD138:AH138),0)),$D138/$E138,0)</f>
        <v>1666.6666666666667</v>
      </c>
      <c r="AJ138" s="12">
        <f>IF(AND(AJ$5&gt;=$C138,$D138&gt;ROUNDUP(SUM($AD138:AI138),0)),$D138/$E138,0)</f>
        <v>1666.6666666666667</v>
      </c>
      <c r="AK138" s="12">
        <f>IF(AND(AK$5&gt;=$C138,$D138&gt;ROUNDUP(SUM($AD138:AJ138),0)),$D138/$E138,0)</f>
        <v>1666.6666666666667</v>
      </c>
      <c r="AL138" s="12">
        <f>IF(AND(AL$5&gt;=$C138,$D138&gt;ROUNDUP(SUM($AD138:AK138),0)),$D138/$E138,0)</f>
        <v>1666.6666666666667</v>
      </c>
      <c r="AM138" s="12">
        <f>IF(AND(AM$5&gt;=$C138,$D138&gt;ROUNDUP(SUM($AD138:AL138),0)),$D138/$E138,0)</f>
        <v>1666.6666666666667</v>
      </c>
      <c r="AN138" s="12">
        <f>IF(AND(AN$5&gt;=$C138,$D138&gt;ROUNDUP(SUM($AD138:AM138),0)),$D138/$E138,0)</f>
        <v>1666.6666666666667</v>
      </c>
      <c r="AO138" s="12">
        <f>IF(AND(AO$5&gt;=$C138,$D138&gt;ROUNDUP(SUM($AD138:AN138),0)),$D138/$E138,0)</f>
        <v>1666.6666666666667</v>
      </c>
      <c r="AP138" s="12">
        <f>IF(AND(AP$5&gt;=$C138,$D138&gt;ROUNDUP(SUM($AD138:AO138),0)),$D138/$E138,0)</f>
        <v>1666.6666666666667</v>
      </c>
      <c r="AQ138" s="12">
        <f>IF(AND(AQ$5&gt;=$C138,$D138&gt;ROUNDUP(SUM($AD138:AP138),0)),$D138/$E138,0)</f>
        <v>1666.6666666666667</v>
      </c>
      <c r="AR138" s="12">
        <f>IF(AND(AR$5&gt;=$C138,$D138&gt;ROUNDUP(SUM($AD138:AQ138),0)),$D138/$E138,0)</f>
        <v>1666.6666666666667</v>
      </c>
      <c r="AS138" s="12">
        <f>IF(AND(AS$5&gt;=$C138,$D138&gt;ROUNDUP(SUM($AD138:AR138),0)),$D138/$E138,0)</f>
        <v>1666.6666666666667</v>
      </c>
      <c r="AT138" s="12">
        <f>IF(AND(AT$5&gt;=$C138,$D138&gt;ROUNDUP(SUM($AD138:AS138),0)),$D138/$E138,0)</f>
        <v>1666.6666666666667</v>
      </c>
      <c r="AU138" s="12">
        <f>IF(AND(AU$5&gt;=$C138,$D138&gt;ROUNDUP(SUM($AD138:AT138),0)),$D138/$E138,0)</f>
        <v>1666.6666666666667</v>
      </c>
      <c r="AV138" s="12">
        <f>IF(AND(AV$5&gt;=$C138,$D138&gt;ROUNDUP(SUM($AD138:AU138),0)),$D138/$E138,0)</f>
        <v>1666.6666666666667</v>
      </c>
      <c r="AW138" s="12">
        <f>IF(AND(AW$5&gt;=$C138,$D138&gt;ROUNDUP(SUM($AD138:AV138),0)),$D138/$E138,0)</f>
        <v>1666.6666666666667</v>
      </c>
      <c r="AX138" s="12">
        <f>IF(AND(AX$5&gt;=$C138,$D138&gt;ROUNDUP(SUM($AD138:AW138),0)),$D138/$E138,0)</f>
        <v>1666.6666666666667</v>
      </c>
      <c r="AY138" s="12">
        <f>IF(AND(AY$5&gt;=$C138,$D138&gt;ROUNDUP(SUM($AD138:AX138),0)),$D138/$E138,0)</f>
        <v>1666.6666666666667</v>
      </c>
      <c r="AZ138" s="12">
        <f>IF(AND(AZ$5&gt;=$C138,$D138&gt;ROUNDUP(SUM($AD138:AY138),0)),$D138/$E138,0)</f>
        <v>1666.6666666666667</v>
      </c>
      <c r="BA138" s="12">
        <f>IF(AND(BA$5&gt;=$C138,$D138&gt;ROUNDUP(SUM($AD138:AZ138),0)),$D138/$E138,0)</f>
        <v>1666.6666666666667</v>
      </c>
      <c r="BB138" s="12">
        <f>IF(AND(BB$5&gt;=$C138,$D138&gt;ROUNDUP(SUM($AD138:BA138),0)),$D138/$E138,0)</f>
        <v>1666.6666666666667</v>
      </c>
    </row>
    <row r="139" spans="2:54" outlineLevel="1" x14ac:dyDescent="0.45">
      <c r="B139" s="33">
        <f>+B138+1</f>
        <v>2</v>
      </c>
      <c r="C139" s="132">
        <f>EOMONTH(C138,1)</f>
        <v>44255</v>
      </c>
      <c r="D139" s="108">
        <v>125000</v>
      </c>
      <c r="E139" s="131">
        <v>60</v>
      </c>
      <c r="F139" s="2"/>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t="s">
        <v>0</v>
      </c>
      <c r="AE139" s="12">
        <f>IF(AND(AE$5&gt;=$C139,$D139&gt;ROUNDUP(SUM($AD139:AD139),0)),$D139/$E139,0)</f>
        <v>0</v>
      </c>
      <c r="AF139" s="12">
        <f>IF(AND(AF$5&gt;=$C139,$D139&gt;ROUNDUP(SUM($AD139:AE139),0)),$D139/$E139,0)</f>
        <v>2083.3333333333335</v>
      </c>
      <c r="AG139" s="12">
        <f>IF(AND(AG$5&gt;=$C139,$D139&gt;ROUNDUP(SUM($AD139:AF139),0)),$D139/$E139,0)</f>
        <v>2083.3333333333335</v>
      </c>
      <c r="AH139" s="12">
        <f>IF(AND(AH$5&gt;=$C139,$D139&gt;ROUNDUP(SUM($AD139:AG139),0)),$D139/$E139,0)</f>
        <v>2083.3333333333335</v>
      </c>
      <c r="AI139" s="12">
        <f>IF(AND(AI$5&gt;=$C139,$D139&gt;ROUNDUP(SUM($AD139:AH139),0)),$D139/$E139,0)</f>
        <v>2083.3333333333335</v>
      </c>
      <c r="AJ139" s="12">
        <f>IF(AND(AJ$5&gt;=$C139,$D139&gt;ROUNDUP(SUM($AD139:AI139),0)),$D139/$E139,0)</f>
        <v>2083.3333333333335</v>
      </c>
      <c r="AK139" s="12">
        <f>IF(AND(AK$5&gt;=$C139,$D139&gt;ROUNDUP(SUM($AD139:AJ139),0)),$D139/$E139,0)</f>
        <v>2083.3333333333335</v>
      </c>
      <c r="AL139" s="12">
        <f>IF(AND(AL$5&gt;=$C139,$D139&gt;ROUNDUP(SUM($AD139:AK139),0)),$D139/$E139,0)</f>
        <v>2083.3333333333335</v>
      </c>
      <c r="AM139" s="12">
        <f>IF(AND(AM$5&gt;=$C139,$D139&gt;ROUNDUP(SUM($AD139:AL139),0)),$D139/$E139,0)</f>
        <v>2083.3333333333335</v>
      </c>
      <c r="AN139" s="12">
        <f>IF(AND(AN$5&gt;=$C139,$D139&gt;ROUNDUP(SUM($AD139:AM139),0)),$D139/$E139,0)</f>
        <v>2083.3333333333335</v>
      </c>
      <c r="AO139" s="12">
        <f>IF(AND(AO$5&gt;=$C139,$D139&gt;ROUNDUP(SUM($AD139:AN139),0)),$D139/$E139,0)</f>
        <v>2083.3333333333335</v>
      </c>
      <c r="AP139" s="12">
        <f>IF(AND(AP$5&gt;=$C139,$D139&gt;ROUNDUP(SUM($AD139:AO139),0)),$D139/$E139,0)</f>
        <v>2083.3333333333335</v>
      </c>
      <c r="AQ139" s="12">
        <f>IF(AND(AQ$5&gt;=$C139,$D139&gt;ROUNDUP(SUM($AD139:AP139),0)),$D139/$E139,0)</f>
        <v>2083.3333333333335</v>
      </c>
      <c r="AR139" s="12">
        <f>IF(AND(AR$5&gt;=$C139,$D139&gt;ROUNDUP(SUM($AD139:AQ139),0)),$D139/$E139,0)</f>
        <v>2083.3333333333335</v>
      </c>
      <c r="AS139" s="12">
        <f>IF(AND(AS$5&gt;=$C139,$D139&gt;ROUNDUP(SUM($AD139:AR139),0)),$D139/$E139,0)</f>
        <v>2083.3333333333335</v>
      </c>
      <c r="AT139" s="12">
        <f>IF(AND(AT$5&gt;=$C139,$D139&gt;ROUNDUP(SUM($AD139:AS139),0)),$D139/$E139,0)</f>
        <v>2083.3333333333335</v>
      </c>
      <c r="AU139" s="12">
        <f>IF(AND(AU$5&gt;=$C139,$D139&gt;ROUNDUP(SUM($AD139:AT139),0)),$D139/$E139,0)</f>
        <v>2083.3333333333335</v>
      </c>
      <c r="AV139" s="12">
        <f>IF(AND(AV$5&gt;=$C139,$D139&gt;ROUNDUP(SUM($AD139:AU139),0)),$D139/$E139,0)</f>
        <v>2083.3333333333335</v>
      </c>
      <c r="AW139" s="12">
        <f>IF(AND(AW$5&gt;=$C139,$D139&gt;ROUNDUP(SUM($AD139:AV139),0)),$D139/$E139,0)</f>
        <v>2083.3333333333335</v>
      </c>
      <c r="AX139" s="12">
        <f>IF(AND(AX$5&gt;=$C139,$D139&gt;ROUNDUP(SUM($AD139:AW139),0)),$D139/$E139,0)</f>
        <v>2083.3333333333335</v>
      </c>
      <c r="AY139" s="12">
        <f>IF(AND(AY$5&gt;=$C139,$D139&gt;ROUNDUP(SUM($AD139:AX139),0)),$D139/$E139,0)</f>
        <v>2083.3333333333335</v>
      </c>
      <c r="AZ139" s="12">
        <f>IF(AND(AZ$5&gt;=$C139,$D139&gt;ROUNDUP(SUM($AD139:AY139),0)),$D139/$E139,0)</f>
        <v>2083.3333333333335</v>
      </c>
      <c r="BA139" s="12">
        <f>IF(AND(BA$5&gt;=$C139,$D139&gt;ROUNDUP(SUM($AD139:AZ139),0)),$D139/$E139,0)</f>
        <v>2083.3333333333335</v>
      </c>
      <c r="BB139" s="12">
        <f>IF(AND(BB$5&gt;=$C139,$D139&gt;ROUNDUP(SUM($AD139:BA139),0)),$D139/$E139,0)</f>
        <v>2083.3333333333335</v>
      </c>
    </row>
    <row r="140" spans="2:54" outlineLevel="1" x14ac:dyDescent="0.45">
      <c r="B140" s="33">
        <f t="shared" ref="B140:B161" si="401">+B139+1</f>
        <v>3</v>
      </c>
      <c r="C140" s="132">
        <f t="shared" ref="C140:C161" si="402">EOMONTH(C139,1)</f>
        <v>44286</v>
      </c>
      <c r="D140" s="108">
        <v>125000</v>
      </c>
      <c r="E140" s="131">
        <v>60</v>
      </c>
      <c r="F140" s="2"/>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t="s">
        <v>0</v>
      </c>
      <c r="AE140" s="12">
        <f>IF(AND(AE$5&gt;=$C140,$D140&gt;ROUNDUP(SUM($AD140:AD140),0)),$D140/$E140,0)</f>
        <v>0</v>
      </c>
      <c r="AF140" s="12">
        <f>IF(AND(AF$5&gt;=$C140,$D140&gt;ROUNDUP(SUM($AD140:AE140),0)),$D140/$E140,0)</f>
        <v>0</v>
      </c>
      <c r="AG140" s="12">
        <f>IF(AND(AG$5&gt;=$C140,$D140&gt;ROUNDUP(SUM($AD140:AF140),0)),$D140/$E140,0)</f>
        <v>2083.3333333333335</v>
      </c>
      <c r="AH140" s="12">
        <f>IF(AND(AH$5&gt;=$C140,$D140&gt;ROUNDUP(SUM($AD140:AG140),0)),$D140/$E140,0)</f>
        <v>2083.3333333333335</v>
      </c>
      <c r="AI140" s="12">
        <f>IF(AND(AI$5&gt;=$C140,$D140&gt;ROUNDUP(SUM($AD140:AH140),0)),$D140/$E140,0)</f>
        <v>2083.3333333333335</v>
      </c>
      <c r="AJ140" s="12">
        <f>IF(AND(AJ$5&gt;=$C140,$D140&gt;ROUNDUP(SUM($AD140:AI140),0)),$D140/$E140,0)</f>
        <v>2083.3333333333335</v>
      </c>
      <c r="AK140" s="12">
        <f>IF(AND(AK$5&gt;=$C140,$D140&gt;ROUNDUP(SUM($AD140:AJ140),0)),$D140/$E140,0)</f>
        <v>2083.3333333333335</v>
      </c>
      <c r="AL140" s="12">
        <f>IF(AND(AL$5&gt;=$C140,$D140&gt;ROUNDUP(SUM($AD140:AK140),0)),$D140/$E140,0)</f>
        <v>2083.3333333333335</v>
      </c>
      <c r="AM140" s="12">
        <f>IF(AND(AM$5&gt;=$C140,$D140&gt;ROUNDUP(SUM($AD140:AL140),0)),$D140/$E140,0)</f>
        <v>2083.3333333333335</v>
      </c>
      <c r="AN140" s="12">
        <f>IF(AND(AN$5&gt;=$C140,$D140&gt;ROUNDUP(SUM($AD140:AM140),0)),$D140/$E140,0)</f>
        <v>2083.3333333333335</v>
      </c>
      <c r="AO140" s="12">
        <f>IF(AND(AO$5&gt;=$C140,$D140&gt;ROUNDUP(SUM($AD140:AN140),0)),$D140/$E140,0)</f>
        <v>2083.3333333333335</v>
      </c>
      <c r="AP140" s="12">
        <f>IF(AND(AP$5&gt;=$C140,$D140&gt;ROUNDUP(SUM($AD140:AO140),0)),$D140/$E140,0)</f>
        <v>2083.3333333333335</v>
      </c>
      <c r="AQ140" s="12">
        <f>IF(AND(AQ$5&gt;=$C140,$D140&gt;ROUNDUP(SUM($AD140:AP140),0)),$D140/$E140,0)</f>
        <v>2083.3333333333335</v>
      </c>
      <c r="AR140" s="12">
        <f>IF(AND(AR$5&gt;=$C140,$D140&gt;ROUNDUP(SUM($AD140:AQ140),0)),$D140/$E140,0)</f>
        <v>2083.3333333333335</v>
      </c>
      <c r="AS140" s="12">
        <f>IF(AND(AS$5&gt;=$C140,$D140&gt;ROUNDUP(SUM($AD140:AR140),0)),$D140/$E140,0)</f>
        <v>2083.3333333333335</v>
      </c>
      <c r="AT140" s="12">
        <f>IF(AND(AT$5&gt;=$C140,$D140&gt;ROUNDUP(SUM($AD140:AS140),0)),$D140/$E140,0)</f>
        <v>2083.3333333333335</v>
      </c>
      <c r="AU140" s="12">
        <f>IF(AND(AU$5&gt;=$C140,$D140&gt;ROUNDUP(SUM($AD140:AT140),0)),$D140/$E140,0)</f>
        <v>2083.3333333333335</v>
      </c>
      <c r="AV140" s="12">
        <f>IF(AND(AV$5&gt;=$C140,$D140&gt;ROUNDUP(SUM($AD140:AU140),0)),$D140/$E140,0)</f>
        <v>2083.3333333333335</v>
      </c>
      <c r="AW140" s="12">
        <f>IF(AND(AW$5&gt;=$C140,$D140&gt;ROUNDUP(SUM($AD140:AV140),0)),$D140/$E140,0)</f>
        <v>2083.3333333333335</v>
      </c>
      <c r="AX140" s="12">
        <f>IF(AND(AX$5&gt;=$C140,$D140&gt;ROUNDUP(SUM($AD140:AW140),0)),$D140/$E140,0)</f>
        <v>2083.3333333333335</v>
      </c>
      <c r="AY140" s="12">
        <f>IF(AND(AY$5&gt;=$C140,$D140&gt;ROUNDUP(SUM($AD140:AX140),0)),$D140/$E140,0)</f>
        <v>2083.3333333333335</v>
      </c>
      <c r="AZ140" s="12">
        <f>IF(AND(AZ$5&gt;=$C140,$D140&gt;ROUNDUP(SUM($AD140:AY140),0)),$D140/$E140,0)</f>
        <v>2083.3333333333335</v>
      </c>
      <c r="BA140" s="12">
        <f>IF(AND(BA$5&gt;=$C140,$D140&gt;ROUNDUP(SUM($AD140:AZ140),0)),$D140/$E140,0)</f>
        <v>2083.3333333333335</v>
      </c>
      <c r="BB140" s="12">
        <f>IF(AND(BB$5&gt;=$C140,$D140&gt;ROUNDUP(SUM($AD140:BA140),0)),$D140/$E140,0)</f>
        <v>2083.3333333333335</v>
      </c>
    </row>
    <row r="141" spans="2:54" outlineLevel="1" x14ac:dyDescent="0.45">
      <c r="B141" s="33">
        <f t="shared" si="401"/>
        <v>4</v>
      </c>
      <c r="C141" s="132">
        <f t="shared" si="402"/>
        <v>44316</v>
      </c>
      <c r="D141" s="108">
        <v>125000</v>
      </c>
      <c r="E141" s="131">
        <v>60</v>
      </c>
      <c r="F141" s="2"/>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t="s">
        <v>0</v>
      </c>
      <c r="AE141" s="12">
        <f>IF(AND(AE$5&gt;=$C141,$D141&gt;ROUNDUP(SUM($AD141:AD141),0)),$D141/$E141,0)</f>
        <v>0</v>
      </c>
      <c r="AF141" s="12">
        <f>IF(AND(AF$5&gt;=$C141,$D141&gt;ROUNDUP(SUM($AD141:AE141),0)),$D141/$E141,0)</f>
        <v>0</v>
      </c>
      <c r="AG141" s="12">
        <f>IF(AND(AG$5&gt;=$C141,$D141&gt;ROUNDUP(SUM($AD141:AF141),0)),$D141/$E141,0)</f>
        <v>0</v>
      </c>
      <c r="AH141" s="12">
        <f>IF(AND(AH$5&gt;=$C141,$D141&gt;ROUNDUP(SUM($AD141:AG141),0)),$D141/$E141,0)</f>
        <v>2083.3333333333335</v>
      </c>
      <c r="AI141" s="12">
        <f>IF(AND(AI$5&gt;=$C141,$D141&gt;ROUNDUP(SUM($AD141:AH141),0)),$D141/$E141,0)</f>
        <v>2083.3333333333335</v>
      </c>
      <c r="AJ141" s="12">
        <f>IF(AND(AJ$5&gt;=$C141,$D141&gt;ROUNDUP(SUM($AD141:AI141),0)),$D141/$E141,0)</f>
        <v>2083.3333333333335</v>
      </c>
      <c r="AK141" s="12">
        <f>IF(AND(AK$5&gt;=$C141,$D141&gt;ROUNDUP(SUM($AD141:AJ141),0)),$D141/$E141,0)</f>
        <v>2083.3333333333335</v>
      </c>
      <c r="AL141" s="12">
        <f>IF(AND(AL$5&gt;=$C141,$D141&gt;ROUNDUP(SUM($AD141:AK141),0)),$D141/$E141,0)</f>
        <v>2083.3333333333335</v>
      </c>
      <c r="AM141" s="12">
        <f>IF(AND(AM$5&gt;=$C141,$D141&gt;ROUNDUP(SUM($AD141:AL141),0)),$D141/$E141,0)</f>
        <v>2083.3333333333335</v>
      </c>
      <c r="AN141" s="12">
        <f>IF(AND(AN$5&gt;=$C141,$D141&gt;ROUNDUP(SUM($AD141:AM141),0)),$D141/$E141,0)</f>
        <v>2083.3333333333335</v>
      </c>
      <c r="AO141" s="12">
        <f>IF(AND(AO$5&gt;=$C141,$D141&gt;ROUNDUP(SUM($AD141:AN141),0)),$D141/$E141,0)</f>
        <v>2083.3333333333335</v>
      </c>
      <c r="AP141" s="12">
        <f>IF(AND(AP$5&gt;=$C141,$D141&gt;ROUNDUP(SUM($AD141:AO141),0)),$D141/$E141,0)</f>
        <v>2083.3333333333335</v>
      </c>
      <c r="AQ141" s="12">
        <f>IF(AND(AQ$5&gt;=$C141,$D141&gt;ROUNDUP(SUM($AD141:AP141),0)),$D141/$E141,0)</f>
        <v>2083.3333333333335</v>
      </c>
      <c r="AR141" s="12">
        <f>IF(AND(AR$5&gt;=$C141,$D141&gt;ROUNDUP(SUM($AD141:AQ141),0)),$D141/$E141,0)</f>
        <v>2083.3333333333335</v>
      </c>
      <c r="AS141" s="12">
        <f>IF(AND(AS$5&gt;=$C141,$D141&gt;ROUNDUP(SUM($AD141:AR141),0)),$D141/$E141,0)</f>
        <v>2083.3333333333335</v>
      </c>
      <c r="AT141" s="12">
        <f>IF(AND(AT$5&gt;=$C141,$D141&gt;ROUNDUP(SUM($AD141:AS141),0)),$D141/$E141,0)</f>
        <v>2083.3333333333335</v>
      </c>
      <c r="AU141" s="12">
        <f>IF(AND(AU$5&gt;=$C141,$D141&gt;ROUNDUP(SUM($AD141:AT141),0)),$D141/$E141,0)</f>
        <v>2083.3333333333335</v>
      </c>
      <c r="AV141" s="12">
        <f>IF(AND(AV$5&gt;=$C141,$D141&gt;ROUNDUP(SUM($AD141:AU141),0)),$D141/$E141,0)</f>
        <v>2083.3333333333335</v>
      </c>
      <c r="AW141" s="12">
        <f>IF(AND(AW$5&gt;=$C141,$D141&gt;ROUNDUP(SUM($AD141:AV141),0)),$D141/$E141,0)</f>
        <v>2083.3333333333335</v>
      </c>
      <c r="AX141" s="12">
        <f>IF(AND(AX$5&gt;=$C141,$D141&gt;ROUNDUP(SUM($AD141:AW141),0)),$D141/$E141,0)</f>
        <v>2083.3333333333335</v>
      </c>
      <c r="AY141" s="12">
        <f>IF(AND(AY$5&gt;=$C141,$D141&gt;ROUNDUP(SUM($AD141:AX141),0)),$D141/$E141,0)</f>
        <v>2083.3333333333335</v>
      </c>
      <c r="AZ141" s="12">
        <f>IF(AND(AZ$5&gt;=$C141,$D141&gt;ROUNDUP(SUM($AD141:AY141),0)),$D141/$E141,0)</f>
        <v>2083.3333333333335</v>
      </c>
      <c r="BA141" s="12">
        <f>IF(AND(BA$5&gt;=$C141,$D141&gt;ROUNDUP(SUM($AD141:AZ141),0)),$D141/$E141,0)</f>
        <v>2083.3333333333335</v>
      </c>
      <c r="BB141" s="12">
        <f>IF(AND(BB$5&gt;=$C141,$D141&gt;ROUNDUP(SUM($AD141:BA141),0)),$D141/$E141,0)</f>
        <v>2083.3333333333335</v>
      </c>
    </row>
    <row r="142" spans="2:54" outlineLevel="1" x14ac:dyDescent="0.45">
      <c r="B142" s="33">
        <f t="shared" si="401"/>
        <v>5</v>
      </c>
      <c r="C142" s="132">
        <f t="shared" si="402"/>
        <v>44347</v>
      </c>
      <c r="D142" s="108">
        <v>125000</v>
      </c>
      <c r="E142" s="131">
        <v>60</v>
      </c>
      <c r="F142" s="2"/>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t="s">
        <v>0</v>
      </c>
      <c r="AE142" s="12">
        <f>IF(AND(AE$5&gt;=$C142,$D142&gt;ROUNDUP(SUM($AD142:AD142),0)),$D142/$E142,0)</f>
        <v>0</v>
      </c>
      <c r="AF142" s="12">
        <f>IF(AND(AF$5&gt;=$C142,$D142&gt;ROUNDUP(SUM($AD142:AE142),0)),$D142/$E142,0)</f>
        <v>0</v>
      </c>
      <c r="AG142" s="12">
        <f>IF(AND(AG$5&gt;=$C142,$D142&gt;ROUNDUP(SUM($AD142:AF142),0)),$D142/$E142,0)</f>
        <v>0</v>
      </c>
      <c r="AH142" s="12">
        <f>IF(AND(AH$5&gt;=$C142,$D142&gt;ROUNDUP(SUM($AD142:AG142),0)),$D142/$E142,0)</f>
        <v>0</v>
      </c>
      <c r="AI142" s="12">
        <f>IF(AND(AI$5&gt;=$C142,$D142&gt;ROUNDUP(SUM($AD142:AH142),0)),$D142/$E142,0)</f>
        <v>2083.3333333333335</v>
      </c>
      <c r="AJ142" s="12">
        <f>IF(AND(AJ$5&gt;=$C142,$D142&gt;ROUNDUP(SUM($AD142:AI142),0)),$D142/$E142,0)</f>
        <v>2083.3333333333335</v>
      </c>
      <c r="AK142" s="12">
        <f>IF(AND(AK$5&gt;=$C142,$D142&gt;ROUNDUP(SUM($AD142:AJ142),0)),$D142/$E142,0)</f>
        <v>2083.3333333333335</v>
      </c>
      <c r="AL142" s="12">
        <f>IF(AND(AL$5&gt;=$C142,$D142&gt;ROUNDUP(SUM($AD142:AK142),0)),$D142/$E142,0)</f>
        <v>2083.3333333333335</v>
      </c>
      <c r="AM142" s="12">
        <f>IF(AND(AM$5&gt;=$C142,$D142&gt;ROUNDUP(SUM($AD142:AL142),0)),$D142/$E142,0)</f>
        <v>2083.3333333333335</v>
      </c>
      <c r="AN142" s="12">
        <f>IF(AND(AN$5&gt;=$C142,$D142&gt;ROUNDUP(SUM($AD142:AM142),0)),$D142/$E142,0)</f>
        <v>2083.3333333333335</v>
      </c>
      <c r="AO142" s="12">
        <f>IF(AND(AO$5&gt;=$C142,$D142&gt;ROUNDUP(SUM($AD142:AN142),0)),$D142/$E142,0)</f>
        <v>2083.3333333333335</v>
      </c>
      <c r="AP142" s="12">
        <f>IF(AND(AP$5&gt;=$C142,$D142&gt;ROUNDUP(SUM($AD142:AO142),0)),$D142/$E142,0)</f>
        <v>2083.3333333333335</v>
      </c>
      <c r="AQ142" s="12">
        <f>IF(AND(AQ$5&gt;=$C142,$D142&gt;ROUNDUP(SUM($AD142:AP142),0)),$D142/$E142,0)</f>
        <v>2083.3333333333335</v>
      </c>
      <c r="AR142" s="12">
        <f>IF(AND(AR$5&gt;=$C142,$D142&gt;ROUNDUP(SUM($AD142:AQ142),0)),$D142/$E142,0)</f>
        <v>2083.3333333333335</v>
      </c>
      <c r="AS142" s="12">
        <f>IF(AND(AS$5&gt;=$C142,$D142&gt;ROUNDUP(SUM($AD142:AR142),0)),$D142/$E142,0)</f>
        <v>2083.3333333333335</v>
      </c>
      <c r="AT142" s="12">
        <f>IF(AND(AT$5&gt;=$C142,$D142&gt;ROUNDUP(SUM($AD142:AS142),0)),$D142/$E142,0)</f>
        <v>2083.3333333333335</v>
      </c>
      <c r="AU142" s="12">
        <f>IF(AND(AU$5&gt;=$C142,$D142&gt;ROUNDUP(SUM($AD142:AT142),0)),$D142/$E142,0)</f>
        <v>2083.3333333333335</v>
      </c>
      <c r="AV142" s="12">
        <f>IF(AND(AV$5&gt;=$C142,$D142&gt;ROUNDUP(SUM($AD142:AU142),0)),$D142/$E142,0)</f>
        <v>2083.3333333333335</v>
      </c>
      <c r="AW142" s="12">
        <f>IF(AND(AW$5&gt;=$C142,$D142&gt;ROUNDUP(SUM($AD142:AV142),0)),$D142/$E142,0)</f>
        <v>2083.3333333333335</v>
      </c>
      <c r="AX142" s="12">
        <f>IF(AND(AX$5&gt;=$C142,$D142&gt;ROUNDUP(SUM($AD142:AW142),0)),$D142/$E142,0)</f>
        <v>2083.3333333333335</v>
      </c>
      <c r="AY142" s="12">
        <f>IF(AND(AY$5&gt;=$C142,$D142&gt;ROUNDUP(SUM($AD142:AX142),0)),$D142/$E142,0)</f>
        <v>2083.3333333333335</v>
      </c>
      <c r="AZ142" s="12">
        <f>IF(AND(AZ$5&gt;=$C142,$D142&gt;ROUNDUP(SUM($AD142:AY142),0)),$D142/$E142,0)</f>
        <v>2083.3333333333335</v>
      </c>
      <c r="BA142" s="12">
        <f>IF(AND(BA$5&gt;=$C142,$D142&gt;ROUNDUP(SUM($AD142:AZ142),0)),$D142/$E142,0)</f>
        <v>2083.3333333333335</v>
      </c>
      <c r="BB142" s="12">
        <f>IF(AND(BB$5&gt;=$C142,$D142&gt;ROUNDUP(SUM($AD142:BA142),0)),$D142/$E142,0)</f>
        <v>2083.3333333333335</v>
      </c>
    </row>
    <row r="143" spans="2:54" outlineLevel="1" x14ac:dyDescent="0.45">
      <c r="B143" s="33">
        <f t="shared" si="401"/>
        <v>6</v>
      </c>
      <c r="C143" s="132">
        <f t="shared" si="402"/>
        <v>44377</v>
      </c>
      <c r="D143" s="108">
        <v>125000</v>
      </c>
      <c r="E143" s="131">
        <v>60</v>
      </c>
      <c r="F143" s="2"/>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t="s">
        <v>0</v>
      </c>
      <c r="AE143" s="12">
        <f>IF(AND(AE$5&gt;=$C143,$D143&gt;ROUNDUP(SUM($AD143:AD143),0)),$D143/$E143,0)</f>
        <v>0</v>
      </c>
      <c r="AF143" s="12">
        <f>IF(AND(AF$5&gt;=$C143,$D143&gt;ROUNDUP(SUM($AD143:AE143),0)),$D143/$E143,0)</f>
        <v>0</v>
      </c>
      <c r="AG143" s="12">
        <f>IF(AND(AG$5&gt;=$C143,$D143&gt;ROUNDUP(SUM($AD143:AF143),0)),$D143/$E143,0)</f>
        <v>0</v>
      </c>
      <c r="AH143" s="12">
        <f>IF(AND(AH$5&gt;=$C143,$D143&gt;ROUNDUP(SUM($AD143:AG143),0)),$D143/$E143,0)</f>
        <v>0</v>
      </c>
      <c r="AI143" s="12">
        <f>IF(AND(AI$5&gt;=$C143,$D143&gt;ROUNDUP(SUM($AD143:AH143),0)),$D143/$E143,0)</f>
        <v>0</v>
      </c>
      <c r="AJ143" s="12">
        <f>IF(AND(AJ$5&gt;=$C143,$D143&gt;ROUNDUP(SUM($AD143:AI143),0)),$D143/$E143,0)</f>
        <v>2083.3333333333335</v>
      </c>
      <c r="AK143" s="12">
        <f>IF(AND(AK$5&gt;=$C143,$D143&gt;ROUNDUP(SUM($AD143:AJ143),0)),$D143/$E143,0)</f>
        <v>2083.3333333333335</v>
      </c>
      <c r="AL143" s="12">
        <f>IF(AND(AL$5&gt;=$C143,$D143&gt;ROUNDUP(SUM($AD143:AK143),0)),$D143/$E143,0)</f>
        <v>2083.3333333333335</v>
      </c>
      <c r="AM143" s="12">
        <f>IF(AND(AM$5&gt;=$C143,$D143&gt;ROUNDUP(SUM($AD143:AL143),0)),$D143/$E143,0)</f>
        <v>2083.3333333333335</v>
      </c>
      <c r="AN143" s="12">
        <f>IF(AND(AN$5&gt;=$C143,$D143&gt;ROUNDUP(SUM($AD143:AM143),0)),$D143/$E143,0)</f>
        <v>2083.3333333333335</v>
      </c>
      <c r="AO143" s="12">
        <f>IF(AND(AO$5&gt;=$C143,$D143&gt;ROUNDUP(SUM($AD143:AN143),0)),$D143/$E143,0)</f>
        <v>2083.3333333333335</v>
      </c>
      <c r="AP143" s="12">
        <f>IF(AND(AP$5&gt;=$C143,$D143&gt;ROUNDUP(SUM($AD143:AO143),0)),$D143/$E143,0)</f>
        <v>2083.3333333333335</v>
      </c>
      <c r="AQ143" s="12">
        <f>IF(AND(AQ$5&gt;=$C143,$D143&gt;ROUNDUP(SUM($AD143:AP143),0)),$D143/$E143,0)</f>
        <v>2083.3333333333335</v>
      </c>
      <c r="AR143" s="12">
        <f>IF(AND(AR$5&gt;=$C143,$D143&gt;ROUNDUP(SUM($AD143:AQ143),0)),$D143/$E143,0)</f>
        <v>2083.3333333333335</v>
      </c>
      <c r="AS143" s="12">
        <f>IF(AND(AS$5&gt;=$C143,$D143&gt;ROUNDUP(SUM($AD143:AR143),0)),$D143/$E143,0)</f>
        <v>2083.3333333333335</v>
      </c>
      <c r="AT143" s="12">
        <f>IF(AND(AT$5&gt;=$C143,$D143&gt;ROUNDUP(SUM($AD143:AS143),0)),$D143/$E143,0)</f>
        <v>2083.3333333333335</v>
      </c>
      <c r="AU143" s="12">
        <f>IF(AND(AU$5&gt;=$C143,$D143&gt;ROUNDUP(SUM($AD143:AT143),0)),$D143/$E143,0)</f>
        <v>2083.3333333333335</v>
      </c>
      <c r="AV143" s="12">
        <f>IF(AND(AV$5&gt;=$C143,$D143&gt;ROUNDUP(SUM($AD143:AU143),0)),$D143/$E143,0)</f>
        <v>2083.3333333333335</v>
      </c>
      <c r="AW143" s="12">
        <f>IF(AND(AW$5&gt;=$C143,$D143&gt;ROUNDUP(SUM($AD143:AV143),0)),$D143/$E143,0)</f>
        <v>2083.3333333333335</v>
      </c>
      <c r="AX143" s="12">
        <f>IF(AND(AX$5&gt;=$C143,$D143&gt;ROUNDUP(SUM($AD143:AW143),0)),$D143/$E143,0)</f>
        <v>2083.3333333333335</v>
      </c>
      <c r="AY143" s="12">
        <f>IF(AND(AY$5&gt;=$C143,$D143&gt;ROUNDUP(SUM($AD143:AX143),0)),$D143/$E143,0)</f>
        <v>2083.3333333333335</v>
      </c>
      <c r="AZ143" s="12">
        <f>IF(AND(AZ$5&gt;=$C143,$D143&gt;ROUNDUP(SUM($AD143:AY143),0)),$D143/$E143,0)</f>
        <v>2083.3333333333335</v>
      </c>
      <c r="BA143" s="12">
        <f>IF(AND(BA$5&gt;=$C143,$D143&gt;ROUNDUP(SUM($AD143:AZ143),0)),$D143/$E143,0)</f>
        <v>2083.3333333333335</v>
      </c>
      <c r="BB143" s="12">
        <f>IF(AND(BB$5&gt;=$C143,$D143&gt;ROUNDUP(SUM($AD143:BA143),0)),$D143/$E143,0)</f>
        <v>2083.3333333333335</v>
      </c>
    </row>
    <row r="144" spans="2:54" outlineLevel="1" x14ac:dyDescent="0.45">
      <c r="B144" s="33">
        <f t="shared" si="401"/>
        <v>7</v>
      </c>
      <c r="C144" s="132">
        <f t="shared" si="402"/>
        <v>44408</v>
      </c>
      <c r="D144" s="108">
        <v>150000</v>
      </c>
      <c r="E144" s="131">
        <v>60</v>
      </c>
      <c r="F144" s="2"/>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t="s">
        <v>0</v>
      </c>
      <c r="AE144" s="12">
        <f>IF(AND(AE$5&gt;=$C144,$D144&gt;ROUNDUP(SUM($AD144:AD144),0)),$D144/$E144,0)</f>
        <v>0</v>
      </c>
      <c r="AF144" s="12">
        <f>IF(AND(AF$5&gt;=$C144,$D144&gt;ROUNDUP(SUM($AD144:AE144),0)),$D144/$E144,0)</f>
        <v>0</v>
      </c>
      <c r="AG144" s="12">
        <f>IF(AND(AG$5&gt;=$C144,$D144&gt;ROUNDUP(SUM($AD144:AF144),0)),$D144/$E144,0)</f>
        <v>0</v>
      </c>
      <c r="AH144" s="12">
        <f>IF(AND(AH$5&gt;=$C144,$D144&gt;ROUNDUP(SUM($AD144:AG144),0)),$D144/$E144,0)</f>
        <v>0</v>
      </c>
      <c r="AI144" s="12">
        <f>IF(AND(AI$5&gt;=$C144,$D144&gt;ROUNDUP(SUM($AD144:AH144),0)),$D144/$E144,0)</f>
        <v>0</v>
      </c>
      <c r="AJ144" s="12">
        <f>IF(AND(AJ$5&gt;=$C144,$D144&gt;ROUNDUP(SUM($AD144:AI144),0)),$D144/$E144,0)</f>
        <v>0</v>
      </c>
      <c r="AK144" s="12">
        <f>IF(AND(AK$5&gt;=$C144,$D144&gt;ROUNDUP(SUM($AD144:AJ144),0)),$D144/$E144,0)</f>
        <v>2500</v>
      </c>
      <c r="AL144" s="12">
        <f>IF(AND(AL$5&gt;=$C144,$D144&gt;ROUNDUP(SUM($AD144:AK144),0)),$D144/$E144,0)</f>
        <v>2500</v>
      </c>
      <c r="AM144" s="12">
        <f>IF(AND(AM$5&gt;=$C144,$D144&gt;ROUNDUP(SUM($AD144:AL144),0)),$D144/$E144,0)</f>
        <v>2500</v>
      </c>
      <c r="AN144" s="12">
        <f>IF(AND(AN$5&gt;=$C144,$D144&gt;ROUNDUP(SUM($AD144:AM144),0)),$D144/$E144,0)</f>
        <v>2500</v>
      </c>
      <c r="AO144" s="12">
        <f>IF(AND(AO$5&gt;=$C144,$D144&gt;ROUNDUP(SUM($AD144:AN144),0)),$D144/$E144,0)</f>
        <v>2500</v>
      </c>
      <c r="AP144" s="12">
        <f>IF(AND(AP$5&gt;=$C144,$D144&gt;ROUNDUP(SUM($AD144:AO144),0)),$D144/$E144,0)</f>
        <v>2500</v>
      </c>
      <c r="AQ144" s="12">
        <f>IF(AND(AQ$5&gt;=$C144,$D144&gt;ROUNDUP(SUM($AD144:AP144),0)),$D144/$E144,0)</f>
        <v>2500</v>
      </c>
      <c r="AR144" s="12">
        <f>IF(AND(AR$5&gt;=$C144,$D144&gt;ROUNDUP(SUM($AD144:AQ144),0)),$D144/$E144,0)</f>
        <v>2500</v>
      </c>
      <c r="AS144" s="12">
        <f>IF(AND(AS$5&gt;=$C144,$D144&gt;ROUNDUP(SUM($AD144:AR144),0)),$D144/$E144,0)</f>
        <v>2500</v>
      </c>
      <c r="AT144" s="12">
        <f>IF(AND(AT$5&gt;=$C144,$D144&gt;ROUNDUP(SUM($AD144:AS144),0)),$D144/$E144,0)</f>
        <v>2500</v>
      </c>
      <c r="AU144" s="12">
        <f>IF(AND(AU$5&gt;=$C144,$D144&gt;ROUNDUP(SUM($AD144:AT144),0)),$D144/$E144,0)</f>
        <v>2500</v>
      </c>
      <c r="AV144" s="12">
        <f>IF(AND(AV$5&gt;=$C144,$D144&gt;ROUNDUP(SUM($AD144:AU144),0)),$D144/$E144,0)</f>
        <v>2500</v>
      </c>
      <c r="AW144" s="12">
        <f>IF(AND(AW$5&gt;=$C144,$D144&gt;ROUNDUP(SUM($AD144:AV144),0)),$D144/$E144,0)</f>
        <v>2500</v>
      </c>
      <c r="AX144" s="12">
        <f>IF(AND(AX$5&gt;=$C144,$D144&gt;ROUNDUP(SUM($AD144:AW144),0)),$D144/$E144,0)</f>
        <v>2500</v>
      </c>
      <c r="AY144" s="12">
        <f>IF(AND(AY$5&gt;=$C144,$D144&gt;ROUNDUP(SUM($AD144:AX144),0)),$D144/$E144,0)</f>
        <v>2500</v>
      </c>
      <c r="AZ144" s="12">
        <f>IF(AND(AZ$5&gt;=$C144,$D144&gt;ROUNDUP(SUM($AD144:AY144),0)),$D144/$E144,0)</f>
        <v>2500</v>
      </c>
      <c r="BA144" s="12">
        <f>IF(AND(BA$5&gt;=$C144,$D144&gt;ROUNDUP(SUM($AD144:AZ144),0)),$D144/$E144,0)</f>
        <v>2500</v>
      </c>
      <c r="BB144" s="12">
        <f>IF(AND(BB$5&gt;=$C144,$D144&gt;ROUNDUP(SUM($AD144:BA144),0)),$D144/$E144,0)</f>
        <v>2500</v>
      </c>
    </row>
    <row r="145" spans="2:54" outlineLevel="1" x14ac:dyDescent="0.45">
      <c r="B145" s="33">
        <f t="shared" si="401"/>
        <v>8</v>
      </c>
      <c r="C145" s="132">
        <f t="shared" si="402"/>
        <v>44439</v>
      </c>
      <c r="D145" s="108">
        <v>150000</v>
      </c>
      <c r="E145" s="131">
        <v>60</v>
      </c>
      <c r="F145" s="2"/>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t="s">
        <v>0</v>
      </c>
      <c r="AE145" s="12">
        <f>IF(AND(AE$5&gt;=$C145,$D145&gt;ROUNDUP(SUM($AD145:AD145),0)),$D145/$E145,0)</f>
        <v>0</v>
      </c>
      <c r="AF145" s="12">
        <f>IF(AND(AF$5&gt;=$C145,$D145&gt;ROUNDUP(SUM($AD145:AE145),0)),$D145/$E145,0)</f>
        <v>0</v>
      </c>
      <c r="AG145" s="12">
        <f>IF(AND(AG$5&gt;=$C145,$D145&gt;ROUNDUP(SUM($AD145:AF145),0)),$D145/$E145,0)</f>
        <v>0</v>
      </c>
      <c r="AH145" s="12">
        <f>IF(AND(AH$5&gt;=$C145,$D145&gt;ROUNDUP(SUM($AD145:AG145),0)),$D145/$E145,0)</f>
        <v>0</v>
      </c>
      <c r="AI145" s="12">
        <f>IF(AND(AI$5&gt;=$C145,$D145&gt;ROUNDUP(SUM($AD145:AH145),0)),$D145/$E145,0)</f>
        <v>0</v>
      </c>
      <c r="AJ145" s="12">
        <f>IF(AND(AJ$5&gt;=$C145,$D145&gt;ROUNDUP(SUM($AD145:AI145),0)),$D145/$E145,0)</f>
        <v>0</v>
      </c>
      <c r="AK145" s="12">
        <f>IF(AND(AK$5&gt;=$C145,$D145&gt;ROUNDUP(SUM($AD145:AJ145),0)),$D145/$E145,0)</f>
        <v>0</v>
      </c>
      <c r="AL145" s="12">
        <f>IF(AND(AL$5&gt;=$C145,$D145&gt;ROUNDUP(SUM($AD145:AK145),0)),$D145/$E145,0)</f>
        <v>2500</v>
      </c>
      <c r="AM145" s="12">
        <f>IF(AND(AM$5&gt;=$C145,$D145&gt;ROUNDUP(SUM($AD145:AL145),0)),$D145/$E145,0)</f>
        <v>2500</v>
      </c>
      <c r="AN145" s="12">
        <f>IF(AND(AN$5&gt;=$C145,$D145&gt;ROUNDUP(SUM($AD145:AM145),0)),$D145/$E145,0)</f>
        <v>2500</v>
      </c>
      <c r="AO145" s="12">
        <f>IF(AND(AO$5&gt;=$C145,$D145&gt;ROUNDUP(SUM($AD145:AN145),0)),$D145/$E145,0)</f>
        <v>2500</v>
      </c>
      <c r="AP145" s="12">
        <f>IF(AND(AP$5&gt;=$C145,$D145&gt;ROUNDUP(SUM($AD145:AO145),0)),$D145/$E145,0)</f>
        <v>2500</v>
      </c>
      <c r="AQ145" s="12">
        <f>IF(AND(AQ$5&gt;=$C145,$D145&gt;ROUNDUP(SUM($AD145:AP145),0)),$D145/$E145,0)</f>
        <v>2500</v>
      </c>
      <c r="AR145" s="12">
        <f>IF(AND(AR$5&gt;=$C145,$D145&gt;ROUNDUP(SUM($AD145:AQ145),0)),$D145/$E145,0)</f>
        <v>2500</v>
      </c>
      <c r="AS145" s="12">
        <f>IF(AND(AS$5&gt;=$C145,$D145&gt;ROUNDUP(SUM($AD145:AR145),0)),$D145/$E145,0)</f>
        <v>2500</v>
      </c>
      <c r="AT145" s="12">
        <f>IF(AND(AT$5&gt;=$C145,$D145&gt;ROUNDUP(SUM($AD145:AS145),0)),$D145/$E145,0)</f>
        <v>2500</v>
      </c>
      <c r="AU145" s="12">
        <f>IF(AND(AU$5&gt;=$C145,$D145&gt;ROUNDUP(SUM($AD145:AT145),0)),$D145/$E145,0)</f>
        <v>2500</v>
      </c>
      <c r="AV145" s="12">
        <f>IF(AND(AV$5&gt;=$C145,$D145&gt;ROUNDUP(SUM($AD145:AU145),0)),$D145/$E145,0)</f>
        <v>2500</v>
      </c>
      <c r="AW145" s="12">
        <f>IF(AND(AW$5&gt;=$C145,$D145&gt;ROUNDUP(SUM($AD145:AV145),0)),$D145/$E145,0)</f>
        <v>2500</v>
      </c>
      <c r="AX145" s="12">
        <f>IF(AND(AX$5&gt;=$C145,$D145&gt;ROUNDUP(SUM($AD145:AW145),0)),$D145/$E145,0)</f>
        <v>2500</v>
      </c>
      <c r="AY145" s="12">
        <f>IF(AND(AY$5&gt;=$C145,$D145&gt;ROUNDUP(SUM($AD145:AX145),0)),$D145/$E145,0)</f>
        <v>2500</v>
      </c>
      <c r="AZ145" s="12">
        <f>IF(AND(AZ$5&gt;=$C145,$D145&gt;ROUNDUP(SUM($AD145:AY145),0)),$D145/$E145,0)</f>
        <v>2500</v>
      </c>
      <c r="BA145" s="12">
        <f>IF(AND(BA$5&gt;=$C145,$D145&gt;ROUNDUP(SUM($AD145:AZ145),0)),$D145/$E145,0)</f>
        <v>2500</v>
      </c>
      <c r="BB145" s="12">
        <f>IF(AND(BB$5&gt;=$C145,$D145&gt;ROUNDUP(SUM($AD145:BA145),0)),$D145/$E145,0)</f>
        <v>2500</v>
      </c>
    </row>
    <row r="146" spans="2:54" outlineLevel="1" x14ac:dyDescent="0.45">
      <c r="B146" s="33">
        <f t="shared" si="401"/>
        <v>9</v>
      </c>
      <c r="C146" s="132">
        <f t="shared" si="402"/>
        <v>44469</v>
      </c>
      <c r="D146" s="108">
        <v>150000</v>
      </c>
      <c r="E146" s="131">
        <v>60</v>
      </c>
      <c r="F146" s="2"/>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t="s">
        <v>0</v>
      </c>
      <c r="AE146" s="12">
        <f>IF(AND(AE$5&gt;=$C146,$D146&gt;ROUNDUP(SUM($AD146:AD146),0)),$D146/$E146,0)</f>
        <v>0</v>
      </c>
      <c r="AF146" s="12">
        <f>IF(AND(AF$5&gt;=$C146,$D146&gt;ROUNDUP(SUM($AD146:AE146),0)),$D146/$E146,0)</f>
        <v>0</v>
      </c>
      <c r="AG146" s="12">
        <f>IF(AND(AG$5&gt;=$C146,$D146&gt;ROUNDUP(SUM($AD146:AF146),0)),$D146/$E146,0)</f>
        <v>0</v>
      </c>
      <c r="AH146" s="12">
        <f>IF(AND(AH$5&gt;=$C146,$D146&gt;ROUNDUP(SUM($AD146:AG146),0)),$D146/$E146,0)</f>
        <v>0</v>
      </c>
      <c r="AI146" s="12">
        <f>IF(AND(AI$5&gt;=$C146,$D146&gt;ROUNDUP(SUM($AD146:AH146),0)),$D146/$E146,0)</f>
        <v>0</v>
      </c>
      <c r="AJ146" s="12">
        <f>IF(AND(AJ$5&gt;=$C146,$D146&gt;ROUNDUP(SUM($AD146:AI146),0)),$D146/$E146,0)</f>
        <v>0</v>
      </c>
      <c r="AK146" s="12">
        <f>IF(AND(AK$5&gt;=$C146,$D146&gt;ROUNDUP(SUM($AD146:AJ146),0)),$D146/$E146,0)</f>
        <v>0</v>
      </c>
      <c r="AL146" s="12">
        <f>IF(AND(AL$5&gt;=$C146,$D146&gt;ROUNDUP(SUM($AD146:AK146),0)),$D146/$E146,0)</f>
        <v>0</v>
      </c>
      <c r="AM146" s="12">
        <f>IF(AND(AM$5&gt;=$C146,$D146&gt;ROUNDUP(SUM($AD146:AL146),0)),$D146/$E146,0)</f>
        <v>2500</v>
      </c>
      <c r="AN146" s="12">
        <f>IF(AND(AN$5&gt;=$C146,$D146&gt;ROUNDUP(SUM($AD146:AM146),0)),$D146/$E146,0)</f>
        <v>2500</v>
      </c>
      <c r="AO146" s="12">
        <f>IF(AND(AO$5&gt;=$C146,$D146&gt;ROUNDUP(SUM($AD146:AN146),0)),$D146/$E146,0)</f>
        <v>2500</v>
      </c>
      <c r="AP146" s="12">
        <f>IF(AND(AP$5&gt;=$C146,$D146&gt;ROUNDUP(SUM($AD146:AO146),0)),$D146/$E146,0)</f>
        <v>2500</v>
      </c>
      <c r="AQ146" s="12">
        <f>IF(AND(AQ$5&gt;=$C146,$D146&gt;ROUNDUP(SUM($AD146:AP146),0)),$D146/$E146,0)</f>
        <v>2500</v>
      </c>
      <c r="AR146" s="12">
        <f>IF(AND(AR$5&gt;=$C146,$D146&gt;ROUNDUP(SUM($AD146:AQ146),0)),$D146/$E146,0)</f>
        <v>2500</v>
      </c>
      <c r="AS146" s="12">
        <f>IF(AND(AS$5&gt;=$C146,$D146&gt;ROUNDUP(SUM($AD146:AR146),0)),$D146/$E146,0)</f>
        <v>2500</v>
      </c>
      <c r="AT146" s="12">
        <f>IF(AND(AT$5&gt;=$C146,$D146&gt;ROUNDUP(SUM($AD146:AS146),0)),$D146/$E146,0)</f>
        <v>2500</v>
      </c>
      <c r="AU146" s="12">
        <f>IF(AND(AU$5&gt;=$C146,$D146&gt;ROUNDUP(SUM($AD146:AT146),0)),$D146/$E146,0)</f>
        <v>2500</v>
      </c>
      <c r="AV146" s="12">
        <f>IF(AND(AV$5&gt;=$C146,$D146&gt;ROUNDUP(SUM($AD146:AU146),0)),$D146/$E146,0)</f>
        <v>2500</v>
      </c>
      <c r="AW146" s="12">
        <f>IF(AND(AW$5&gt;=$C146,$D146&gt;ROUNDUP(SUM($AD146:AV146),0)),$D146/$E146,0)</f>
        <v>2500</v>
      </c>
      <c r="AX146" s="12">
        <f>IF(AND(AX$5&gt;=$C146,$D146&gt;ROUNDUP(SUM($AD146:AW146),0)),$D146/$E146,0)</f>
        <v>2500</v>
      </c>
      <c r="AY146" s="12">
        <f>IF(AND(AY$5&gt;=$C146,$D146&gt;ROUNDUP(SUM($AD146:AX146),0)),$D146/$E146,0)</f>
        <v>2500</v>
      </c>
      <c r="AZ146" s="12">
        <f>IF(AND(AZ$5&gt;=$C146,$D146&gt;ROUNDUP(SUM($AD146:AY146),0)),$D146/$E146,0)</f>
        <v>2500</v>
      </c>
      <c r="BA146" s="12">
        <f>IF(AND(BA$5&gt;=$C146,$D146&gt;ROUNDUP(SUM($AD146:AZ146),0)),$D146/$E146,0)</f>
        <v>2500</v>
      </c>
      <c r="BB146" s="12">
        <f>IF(AND(BB$5&gt;=$C146,$D146&gt;ROUNDUP(SUM($AD146:BA146),0)),$D146/$E146,0)</f>
        <v>2500</v>
      </c>
    </row>
    <row r="147" spans="2:54" outlineLevel="1" x14ac:dyDescent="0.45">
      <c r="B147" s="33">
        <f t="shared" si="401"/>
        <v>10</v>
      </c>
      <c r="C147" s="132">
        <f t="shared" si="402"/>
        <v>44500</v>
      </c>
      <c r="D147" s="108">
        <v>150000</v>
      </c>
      <c r="E147" s="131">
        <v>60</v>
      </c>
      <c r="F147" s="2"/>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t="s">
        <v>0</v>
      </c>
      <c r="AE147" s="12">
        <f>IF(AND(AE$5&gt;=$C147,$D147&gt;ROUNDUP(SUM($AD147:AD147),0)),$D147/$E147,0)</f>
        <v>0</v>
      </c>
      <c r="AF147" s="12">
        <f>IF(AND(AF$5&gt;=$C147,$D147&gt;ROUNDUP(SUM($AD147:AE147),0)),$D147/$E147,0)</f>
        <v>0</v>
      </c>
      <c r="AG147" s="12">
        <f>IF(AND(AG$5&gt;=$C147,$D147&gt;ROUNDUP(SUM($AD147:AF147),0)),$D147/$E147,0)</f>
        <v>0</v>
      </c>
      <c r="AH147" s="12">
        <f>IF(AND(AH$5&gt;=$C147,$D147&gt;ROUNDUP(SUM($AD147:AG147),0)),$D147/$E147,0)</f>
        <v>0</v>
      </c>
      <c r="AI147" s="12">
        <f>IF(AND(AI$5&gt;=$C147,$D147&gt;ROUNDUP(SUM($AD147:AH147),0)),$D147/$E147,0)</f>
        <v>0</v>
      </c>
      <c r="AJ147" s="12">
        <f>IF(AND(AJ$5&gt;=$C147,$D147&gt;ROUNDUP(SUM($AD147:AI147),0)),$D147/$E147,0)</f>
        <v>0</v>
      </c>
      <c r="AK147" s="12">
        <f>IF(AND(AK$5&gt;=$C147,$D147&gt;ROUNDUP(SUM($AD147:AJ147),0)),$D147/$E147,0)</f>
        <v>0</v>
      </c>
      <c r="AL147" s="12">
        <f>IF(AND(AL$5&gt;=$C147,$D147&gt;ROUNDUP(SUM($AD147:AK147),0)),$D147/$E147,0)</f>
        <v>0</v>
      </c>
      <c r="AM147" s="12">
        <f>IF(AND(AM$5&gt;=$C147,$D147&gt;ROUNDUP(SUM($AD147:AL147),0)),$D147/$E147,0)</f>
        <v>0</v>
      </c>
      <c r="AN147" s="12">
        <f>IF(AND(AN$5&gt;=$C147,$D147&gt;ROUNDUP(SUM($AD147:AM147),0)),$D147/$E147,0)</f>
        <v>2500</v>
      </c>
      <c r="AO147" s="12">
        <f>IF(AND(AO$5&gt;=$C147,$D147&gt;ROUNDUP(SUM($AD147:AN147),0)),$D147/$E147,0)</f>
        <v>2500</v>
      </c>
      <c r="AP147" s="12">
        <f>IF(AND(AP$5&gt;=$C147,$D147&gt;ROUNDUP(SUM($AD147:AO147),0)),$D147/$E147,0)</f>
        <v>2500</v>
      </c>
      <c r="AQ147" s="12">
        <f>IF(AND(AQ$5&gt;=$C147,$D147&gt;ROUNDUP(SUM($AD147:AP147),0)),$D147/$E147,0)</f>
        <v>2500</v>
      </c>
      <c r="AR147" s="12">
        <f>IF(AND(AR$5&gt;=$C147,$D147&gt;ROUNDUP(SUM($AD147:AQ147),0)),$D147/$E147,0)</f>
        <v>2500</v>
      </c>
      <c r="AS147" s="12">
        <f>IF(AND(AS$5&gt;=$C147,$D147&gt;ROUNDUP(SUM($AD147:AR147),0)),$D147/$E147,0)</f>
        <v>2500</v>
      </c>
      <c r="AT147" s="12">
        <f>IF(AND(AT$5&gt;=$C147,$D147&gt;ROUNDUP(SUM($AD147:AS147),0)),$D147/$E147,0)</f>
        <v>2500</v>
      </c>
      <c r="AU147" s="12">
        <f>IF(AND(AU$5&gt;=$C147,$D147&gt;ROUNDUP(SUM($AD147:AT147),0)),$D147/$E147,0)</f>
        <v>2500</v>
      </c>
      <c r="AV147" s="12">
        <f>IF(AND(AV$5&gt;=$C147,$D147&gt;ROUNDUP(SUM($AD147:AU147),0)),$D147/$E147,0)</f>
        <v>2500</v>
      </c>
      <c r="AW147" s="12">
        <f>IF(AND(AW$5&gt;=$C147,$D147&gt;ROUNDUP(SUM($AD147:AV147),0)),$D147/$E147,0)</f>
        <v>2500</v>
      </c>
      <c r="AX147" s="12">
        <f>IF(AND(AX$5&gt;=$C147,$D147&gt;ROUNDUP(SUM($AD147:AW147),0)),$D147/$E147,0)</f>
        <v>2500</v>
      </c>
      <c r="AY147" s="12">
        <f>IF(AND(AY$5&gt;=$C147,$D147&gt;ROUNDUP(SUM($AD147:AX147),0)),$D147/$E147,0)</f>
        <v>2500</v>
      </c>
      <c r="AZ147" s="12">
        <f>IF(AND(AZ$5&gt;=$C147,$D147&gt;ROUNDUP(SUM($AD147:AY147),0)),$D147/$E147,0)</f>
        <v>2500</v>
      </c>
      <c r="BA147" s="12">
        <f>IF(AND(BA$5&gt;=$C147,$D147&gt;ROUNDUP(SUM($AD147:AZ147),0)),$D147/$E147,0)</f>
        <v>2500</v>
      </c>
      <c r="BB147" s="12">
        <f>IF(AND(BB$5&gt;=$C147,$D147&gt;ROUNDUP(SUM($AD147:BA147),0)),$D147/$E147,0)</f>
        <v>2500</v>
      </c>
    </row>
    <row r="148" spans="2:54" outlineLevel="1" x14ac:dyDescent="0.45">
      <c r="B148" s="33">
        <f t="shared" si="401"/>
        <v>11</v>
      </c>
      <c r="C148" s="132">
        <f t="shared" si="402"/>
        <v>44530</v>
      </c>
      <c r="D148" s="108">
        <v>150000</v>
      </c>
      <c r="E148" s="131">
        <v>60</v>
      </c>
      <c r="F148" s="2"/>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t="s">
        <v>0</v>
      </c>
      <c r="AE148" s="12">
        <f>IF(AND(AE$5&gt;=$C148,$D148&gt;ROUNDUP(SUM($AD148:AD148),0)),$D148/$E148,0)</f>
        <v>0</v>
      </c>
      <c r="AF148" s="12">
        <f>IF(AND(AF$5&gt;=$C148,$D148&gt;ROUNDUP(SUM($AD148:AE148),0)),$D148/$E148,0)</f>
        <v>0</v>
      </c>
      <c r="AG148" s="12">
        <f>IF(AND(AG$5&gt;=$C148,$D148&gt;ROUNDUP(SUM($AD148:AF148),0)),$D148/$E148,0)</f>
        <v>0</v>
      </c>
      <c r="AH148" s="12">
        <f>IF(AND(AH$5&gt;=$C148,$D148&gt;ROUNDUP(SUM($AD148:AG148),0)),$D148/$E148,0)</f>
        <v>0</v>
      </c>
      <c r="AI148" s="12">
        <f>IF(AND(AI$5&gt;=$C148,$D148&gt;ROUNDUP(SUM($AD148:AH148),0)),$D148/$E148,0)</f>
        <v>0</v>
      </c>
      <c r="AJ148" s="12">
        <f>IF(AND(AJ$5&gt;=$C148,$D148&gt;ROUNDUP(SUM($AD148:AI148),0)),$D148/$E148,0)</f>
        <v>0</v>
      </c>
      <c r="AK148" s="12">
        <f>IF(AND(AK$5&gt;=$C148,$D148&gt;ROUNDUP(SUM($AD148:AJ148),0)),$D148/$E148,0)</f>
        <v>0</v>
      </c>
      <c r="AL148" s="12">
        <f>IF(AND(AL$5&gt;=$C148,$D148&gt;ROUNDUP(SUM($AD148:AK148),0)),$D148/$E148,0)</f>
        <v>0</v>
      </c>
      <c r="AM148" s="12">
        <f>IF(AND(AM$5&gt;=$C148,$D148&gt;ROUNDUP(SUM($AD148:AL148),0)),$D148/$E148,0)</f>
        <v>0</v>
      </c>
      <c r="AN148" s="12">
        <f>IF(AND(AN$5&gt;=$C148,$D148&gt;ROUNDUP(SUM($AD148:AM148),0)),$D148/$E148,0)</f>
        <v>0</v>
      </c>
      <c r="AO148" s="12">
        <f>IF(AND(AO$5&gt;=$C148,$D148&gt;ROUNDUP(SUM($AD148:AN148),0)),$D148/$E148,0)</f>
        <v>2500</v>
      </c>
      <c r="AP148" s="12">
        <f>IF(AND(AP$5&gt;=$C148,$D148&gt;ROUNDUP(SUM($AD148:AO148),0)),$D148/$E148,0)</f>
        <v>2500</v>
      </c>
      <c r="AQ148" s="12">
        <f>IF(AND(AQ$5&gt;=$C148,$D148&gt;ROUNDUP(SUM($AD148:AP148),0)),$D148/$E148,0)</f>
        <v>2500</v>
      </c>
      <c r="AR148" s="12">
        <f>IF(AND(AR$5&gt;=$C148,$D148&gt;ROUNDUP(SUM($AD148:AQ148),0)),$D148/$E148,0)</f>
        <v>2500</v>
      </c>
      <c r="AS148" s="12">
        <f>IF(AND(AS$5&gt;=$C148,$D148&gt;ROUNDUP(SUM($AD148:AR148),0)),$D148/$E148,0)</f>
        <v>2500</v>
      </c>
      <c r="AT148" s="12">
        <f>IF(AND(AT$5&gt;=$C148,$D148&gt;ROUNDUP(SUM($AD148:AS148),0)),$D148/$E148,0)</f>
        <v>2500</v>
      </c>
      <c r="AU148" s="12">
        <f>IF(AND(AU$5&gt;=$C148,$D148&gt;ROUNDUP(SUM($AD148:AT148),0)),$D148/$E148,0)</f>
        <v>2500</v>
      </c>
      <c r="AV148" s="12">
        <f>IF(AND(AV$5&gt;=$C148,$D148&gt;ROUNDUP(SUM($AD148:AU148),0)),$D148/$E148,0)</f>
        <v>2500</v>
      </c>
      <c r="AW148" s="12">
        <f>IF(AND(AW$5&gt;=$C148,$D148&gt;ROUNDUP(SUM($AD148:AV148),0)),$D148/$E148,0)</f>
        <v>2500</v>
      </c>
      <c r="AX148" s="12">
        <f>IF(AND(AX$5&gt;=$C148,$D148&gt;ROUNDUP(SUM($AD148:AW148),0)),$D148/$E148,0)</f>
        <v>2500</v>
      </c>
      <c r="AY148" s="12">
        <f>IF(AND(AY$5&gt;=$C148,$D148&gt;ROUNDUP(SUM($AD148:AX148),0)),$D148/$E148,0)</f>
        <v>2500</v>
      </c>
      <c r="AZ148" s="12">
        <f>IF(AND(AZ$5&gt;=$C148,$D148&gt;ROUNDUP(SUM($AD148:AY148),0)),$D148/$E148,0)</f>
        <v>2500</v>
      </c>
      <c r="BA148" s="12">
        <f>IF(AND(BA$5&gt;=$C148,$D148&gt;ROUNDUP(SUM($AD148:AZ148),0)),$D148/$E148,0)</f>
        <v>2500</v>
      </c>
      <c r="BB148" s="12">
        <f>IF(AND(BB$5&gt;=$C148,$D148&gt;ROUNDUP(SUM($AD148:BA148),0)),$D148/$E148,0)</f>
        <v>2500</v>
      </c>
    </row>
    <row r="149" spans="2:54" outlineLevel="1" x14ac:dyDescent="0.45">
      <c r="B149" s="33">
        <f t="shared" si="401"/>
        <v>12</v>
      </c>
      <c r="C149" s="132">
        <f t="shared" si="402"/>
        <v>44561</v>
      </c>
      <c r="D149" s="108">
        <v>150000</v>
      </c>
      <c r="E149" s="131">
        <v>60</v>
      </c>
      <c r="F149" s="2"/>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t="s">
        <v>0</v>
      </c>
      <c r="AE149" s="12">
        <f>IF(AND(AE$5&gt;=$C149,$D149&gt;ROUNDUP(SUM($AD149:AD149),0)),$D149/$E149,0)</f>
        <v>0</v>
      </c>
      <c r="AF149" s="12">
        <f>IF(AND(AF$5&gt;=$C149,$D149&gt;ROUNDUP(SUM($AD149:AE149),0)),$D149/$E149,0)</f>
        <v>0</v>
      </c>
      <c r="AG149" s="12">
        <f>IF(AND(AG$5&gt;=$C149,$D149&gt;ROUNDUP(SUM($AD149:AF149),0)),$D149/$E149,0)</f>
        <v>0</v>
      </c>
      <c r="AH149" s="12">
        <f>IF(AND(AH$5&gt;=$C149,$D149&gt;ROUNDUP(SUM($AD149:AG149),0)),$D149/$E149,0)</f>
        <v>0</v>
      </c>
      <c r="AI149" s="12">
        <f>IF(AND(AI$5&gt;=$C149,$D149&gt;ROUNDUP(SUM($AD149:AH149),0)),$D149/$E149,0)</f>
        <v>0</v>
      </c>
      <c r="AJ149" s="12">
        <f>IF(AND(AJ$5&gt;=$C149,$D149&gt;ROUNDUP(SUM($AD149:AI149),0)),$D149/$E149,0)</f>
        <v>0</v>
      </c>
      <c r="AK149" s="12">
        <f>IF(AND(AK$5&gt;=$C149,$D149&gt;ROUNDUP(SUM($AD149:AJ149),0)),$D149/$E149,0)</f>
        <v>0</v>
      </c>
      <c r="AL149" s="12">
        <f>IF(AND(AL$5&gt;=$C149,$D149&gt;ROUNDUP(SUM($AD149:AK149),0)),$D149/$E149,0)</f>
        <v>0</v>
      </c>
      <c r="AM149" s="12">
        <f>IF(AND(AM$5&gt;=$C149,$D149&gt;ROUNDUP(SUM($AD149:AL149),0)),$D149/$E149,0)</f>
        <v>0</v>
      </c>
      <c r="AN149" s="12">
        <f>IF(AND(AN$5&gt;=$C149,$D149&gt;ROUNDUP(SUM($AD149:AM149),0)),$D149/$E149,0)</f>
        <v>0</v>
      </c>
      <c r="AO149" s="12">
        <f>IF(AND(AO$5&gt;=$C149,$D149&gt;ROUNDUP(SUM($AD149:AN149),0)),$D149/$E149,0)</f>
        <v>0</v>
      </c>
      <c r="AP149" s="12">
        <f>IF(AND(AP$5&gt;=$C149,$D149&gt;ROUNDUP(SUM($AD149:AO149),0)),$D149/$E149,0)</f>
        <v>2500</v>
      </c>
      <c r="AQ149" s="12">
        <f>IF(AND(AQ$5&gt;=$C149,$D149&gt;ROUNDUP(SUM($AD149:AP149),0)),$D149/$E149,0)</f>
        <v>2500</v>
      </c>
      <c r="AR149" s="12">
        <f>IF(AND(AR$5&gt;=$C149,$D149&gt;ROUNDUP(SUM($AD149:AQ149),0)),$D149/$E149,0)</f>
        <v>2500</v>
      </c>
      <c r="AS149" s="12">
        <f>IF(AND(AS$5&gt;=$C149,$D149&gt;ROUNDUP(SUM($AD149:AR149),0)),$D149/$E149,0)</f>
        <v>2500</v>
      </c>
      <c r="AT149" s="12">
        <f>IF(AND(AT$5&gt;=$C149,$D149&gt;ROUNDUP(SUM($AD149:AS149),0)),$D149/$E149,0)</f>
        <v>2500</v>
      </c>
      <c r="AU149" s="12">
        <f>IF(AND(AU$5&gt;=$C149,$D149&gt;ROUNDUP(SUM($AD149:AT149),0)),$D149/$E149,0)</f>
        <v>2500</v>
      </c>
      <c r="AV149" s="12">
        <f>IF(AND(AV$5&gt;=$C149,$D149&gt;ROUNDUP(SUM($AD149:AU149),0)),$D149/$E149,0)</f>
        <v>2500</v>
      </c>
      <c r="AW149" s="12">
        <f>IF(AND(AW$5&gt;=$C149,$D149&gt;ROUNDUP(SUM($AD149:AV149),0)),$D149/$E149,0)</f>
        <v>2500</v>
      </c>
      <c r="AX149" s="12">
        <f>IF(AND(AX$5&gt;=$C149,$D149&gt;ROUNDUP(SUM($AD149:AW149),0)),$D149/$E149,0)</f>
        <v>2500</v>
      </c>
      <c r="AY149" s="12">
        <f>IF(AND(AY$5&gt;=$C149,$D149&gt;ROUNDUP(SUM($AD149:AX149),0)),$D149/$E149,0)</f>
        <v>2500</v>
      </c>
      <c r="AZ149" s="12">
        <f>IF(AND(AZ$5&gt;=$C149,$D149&gt;ROUNDUP(SUM($AD149:AY149),0)),$D149/$E149,0)</f>
        <v>2500</v>
      </c>
      <c r="BA149" s="12">
        <f>IF(AND(BA$5&gt;=$C149,$D149&gt;ROUNDUP(SUM($AD149:AZ149),0)),$D149/$E149,0)</f>
        <v>2500</v>
      </c>
      <c r="BB149" s="12">
        <f>IF(AND(BB$5&gt;=$C149,$D149&gt;ROUNDUP(SUM($AD149:BA149),0)),$D149/$E149,0)</f>
        <v>2500</v>
      </c>
    </row>
    <row r="150" spans="2:54" outlineLevel="1" x14ac:dyDescent="0.45">
      <c r="B150" s="33">
        <f t="shared" si="401"/>
        <v>13</v>
      </c>
      <c r="C150" s="132">
        <f t="shared" si="402"/>
        <v>44592</v>
      </c>
      <c r="D150" s="108">
        <v>150000</v>
      </c>
      <c r="E150" s="131">
        <v>60</v>
      </c>
      <c r="F150" s="2"/>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t="s">
        <v>0</v>
      </c>
      <c r="AE150" s="12">
        <f>IF(AND(AE$5&gt;=$C150,$D150&gt;ROUNDUP(SUM($AD150:AD150),0)),$D150/$E150,0)</f>
        <v>0</v>
      </c>
      <c r="AF150" s="12">
        <f>IF(AND(AF$5&gt;=$C150,$D150&gt;ROUNDUP(SUM($AD150:AE150),0)),$D150/$E150,0)</f>
        <v>0</v>
      </c>
      <c r="AG150" s="12">
        <f>IF(AND(AG$5&gt;=$C150,$D150&gt;ROUNDUP(SUM($AD150:AF150),0)),$D150/$E150,0)</f>
        <v>0</v>
      </c>
      <c r="AH150" s="12">
        <f>IF(AND(AH$5&gt;=$C150,$D150&gt;ROUNDUP(SUM($AD150:AG150),0)),$D150/$E150,0)</f>
        <v>0</v>
      </c>
      <c r="AI150" s="12">
        <f>IF(AND(AI$5&gt;=$C150,$D150&gt;ROUNDUP(SUM($AD150:AH150),0)),$D150/$E150,0)</f>
        <v>0</v>
      </c>
      <c r="AJ150" s="12">
        <f>IF(AND(AJ$5&gt;=$C150,$D150&gt;ROUNDUP(SUM($AD150:AI150),0)),$D150/$E150,0)</f>
        <v>0</v>
      </c>
      <c r="AK150" s="12">
        <f>IF(AND(AK$5&gt;=$C150,$D150&gt;ROUNDUP(SUM($AD150:AJ150),0)),$D150/$E150,0)</f>
        <v>0</v>
      </c>
      <c r="AL150" s="12">
        <f>IF(AND(AL$5&gt;=$C150,$D150&gt;ROUNDUP(SUM($AD150:AK150),0)),$D150/$E150,0)</f>
        <v>0</v>
      </c>
      <c r="AM150" s="12">
        <f>IF(AND(AM$5&gt;=$C150,$D150&gt;ROUNDUP(SUM($AD150:AL150),0)),$D150/$E150,0)</f>
        <v>0</v>
      </c>
      <c r="AN150" s="12">
        <f>IF(AND(AN$5&gt;=$C150,$D150&gt;ROUNDUP(SUM($AD150:AM150),0)),$D150/$E150,0)</f>
        <v>0</v>
      </c>
      <c r="AO150" s="12">
        <f>IF(AND(AO$5&gt;=$C150,$D150&gt;ROUNDUP(SUM($AD150:AN150),0)),$D150/$E150,0)</f>
        <v>0</v>
      </c>
      <c r="AP150" s="12">
        <f>IF(AND(AP$5&gt;=$C150,$D150&gt;ROUNDUP(SUM($AD150:AO150),0)),$D150/$E150,0)</f>
        <v>0</v>
      </c>
      <c r="AQ150" s="12">
        <f>IF(AND(AQ$5&gt;=$C150,$D150&gt;ROUNDUP(SUM($AD150:AP150),0)),$D150/$E150,0)</f>
        <v>2500</v>
      </c>
      <c r="AR150" s="12">
        <f>IF(AND(AR$5&gt;=$C150,$D150&gt;ROUNDUP(SUM($AD150:AQ150),0)),$D150/$E150,0)</f>
        <v>2500</v>
      </c>
      <c r="AS150" s="12">
        <f>IF(AND(AS$5&gt;=$C150,$D150&gt;ROUNDUP(SUM($AD150:AR150),0)),$D150/$E150,0)</f>
        <v>2500</v>
      </c>
      <c r="AT150" s="12">
        <f>IF(AND(AT$5&gt;=$C150,$D150&gt;ROUNDUP(SUM($AD150:AS150),0)),$D150/$E150,0)</f>
        <v>2500</v>
      </c>
      <c r="AU150" s="12">
        <f>IF(AND(AU$5&gt;=$C150,$D150&gt;ROUNDUP(SUM($AD150:AT150),0)),$D150/$E150,0)</f>
        <v>2500</v>
      </c>
      <c r="AV150" s="12">
        <f>IF(AND(AV$5&gt;=$C150,$D150&gt;ROUNDUP(SUM($AD150:AU150),0)),$D150/$E150,0)</f>
        <v>2500</v>
      </c>
      <c r="AW150" s="12">
        <f>IF(AND(AW$5&gt;=$C150,$D150&gt;ROUNDUP(SUM($AD150:AV150),0)),$D150/$E150,0)</f>
        <v>2500</v>
      </c>
      <c r="AX150" s="12">
        <f>IF(AND(AX$5&gt;=$C150,$D150&gt;ROUNDUP(SUM($AD150:AW150),0)),$D150/$E150,0)</f>
        <v>2500</v>
      </c>
      <c r="AY150" s="12">
        <f>IF(AND(AY$5&gt;=$C150,$D150&gt;ROUNDUP(SUM($AD150:AX150),0)),$D150/$E150,0)</f>
        <v>2500</v>
      </c>
      <c r="AZ150" s="12">
        <f>IF(AND(AZ$5&gt;=$C150,$D150&gt;ROUNDUP(SUM($AD150:AY150),0)),$D150/$E150,0)</f>
        <v>2500</v>
      </c>
      <c r="BA150" s="12">
        <f>IF(AND(BA$5&gt;=$C150,$D150&gt;ROUNDUP(SUM($AD150:AZ150),0)),$D150/$E150,0)</f>
        <v>2500</v>
      </c>
      <c r="BB150" s="12">
        <f>IF(AND(BB$5&gt;=$C150,$D150&gt;ROUNDUP(SUM($AD150:BA150),0)),$D150/$E150,0)</f>
        <v>2500</v>
      </c>
    </row>
    <row r="151" spans="2:54" outlineLevel="1" x14ac:dyDescent="0.45">
      <c r="B151" s="33">
        <f t="shared" si="401"/>
        <v>14</v>
      </c>
      <c r="C151" s="132">
        <f t="shared" si="402"/>
        <v>44620</v>
      </c>
      <c r="D151" s="108">
        <v>150000</v>
      </c>
      <c r="E151" s="131">
        <v>60</v>
      </c>
      <c r="F151" s="2"/>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t="s">
        <v>0</v>
      </c>
      <c r="AE151" s="12">
        <f>IF(AND(AE$5&gt;=$C151,$D151&gt;ROUNDUP(SUM($AD151:AD151),0)),$D151/$E151,0)</f>
        <v>0</v>
      </c>
      <c r="AF151" s="12">
        <f>IF(AND(AF$5&gt;=$C151,$D151&gt;ROUNDUP(SUM($AD151:AE151),0)),$D151/$E151,0)</f>
        <v>0</v>
      </c>
      <c r="AG151" s="12">
        <f>IF(AND(AG$5&gt;=$C151,$D151&gt;ROUNDUP(SUM($AD151:AF151),0)),$D151/$E151,0)</f>
        <v>0</v>
      </c>
      <c r="AH151" s="12">
        <f>IF(AND(AH$5&gt;=$C151,$D151&gt;ROUNDUP(SUM($AD151:AG151),0)),$D151/$E151,0)</f>
        <v>0</v>
      </c>
      <c r="AI151" s="12">
        <f>IF(AND(AI$5&gt;=$C151,$D151&gt;ROUNDUP(SUM($AD151:AH151),0)),$D151/$E151,0)</f>
        <v>0</v>
      </c>
      <c r="AJ151" s="12">
        <f>IF(AND(AJ$5&gt;=$C151,$D151&gt;ROUNDUP(SUM($AD151:AI151),0)),$D151/$E151,0)</f>
        <v>0</v>
      </c>
      <c r="AK151" s="12">
        <f>IF(AND(AK$5&gt;=$C151,$D151&gt;ROUNDUP(SUM($AD151:AJ151),0)),$D151/$E151,0)</f>
        <v>0</v>
      </c>
      <c r="AL151" s="12">
        <f>IF(AND(AL$5&gt;=$C151,$D151&gt;ROUNDUP(SUM($AD151:AK151),0)),$D151/$E151,0)</f>
        <v>0</v>
      </c>
      <c r="AM151" s="12">
        <f>IF(AND(AM$5&gt;=$C151,$D151&gt;ROUNDUP(SUM($AD151:AL151),0)),$D151/$E151,0)</f>
        <v>0</v>
      </c>
      <c r="AN151" s="12">
        <f>IF(AND(AN$5&gt;=$C151,$D151&gt;ROUNDUP(SUM($AD151:AM151),0)),$D151/$E151,0)</f>
        <v>0</v>
      </c>
      <c r="AO151" s="12">
        <f>IF(AND(AO$5&gt;=$C151,$D151&gt;ROUNDUP(SUM($AD151:AN151),0)),$D151/$E151,0)</f>
        <v>0</v>
      </c>
      <c r="AP151" s="12">
        <f>IF(AND(AP$5&gt;=$C151,$D151&gt;ROUNDUP(SUM($AD151:AO151),0)),$D151/$E151,0)</f>
        <v>0</v>
      </c>
      <c r="AQ151" s="12">
        <f>IF(AND(AQ$5&gt;=$C151,$D151&gt;ROUNDUP(SUM($AD151:AP151),0)),$D151/$E151,0)</f>
        <v>0</v>
      </c>
      <c r="AR151" s="12">
        <f>IF(AND(AR$5&gt;=$C151,$D151&gt;ROUNDUP(SUM($AD151:AQ151),0)),$D151/$E151,0)</f>
        <v>2500</v>
      </c>
      <c r="AS151" s="12">
        <f>IF(AND(AS$5&gt;=$C151,$D151&gt;ROUNDUP(SUM($AD151:AR151),0)),$D151/$E151,0)</f>
        <v>2500</v>
      </c>
      <c r="AT151" s="12">
        <f>IF(AND(AT$5&gt;=$C151,$D151&gt;ROUNDUP(SUM($AD151:AS151),0)),$D151/$E151,0)</f>
        <v>2500</v>
      </c>
      <c r="AU151" s="12">
        <f>IF(AND(AU$5&gt;=$C151,$D151&gt;ROUNDUP(SUM($AD151:AT151),0)),$D151/$E151,0)</f>
        <v>2500</v>
      </c>
      <c r="AV151" s="12">
        <f>IF(AND(AV$5&gt;=$C151,$D151&gt;ROUNDUP(SUM($AD151:AU151),0)),$D151/$E151,0)</f>
        <v>2500</v>
      </c>
      <c r="AW151" s="12">
        <f>IF(AND(AW$5&gt;=$C151,$D151&gt;ROUNDUP(SUM($AD151:AV151),0)),$D151/$E151,0)</f>
        <v>2500</v>
      </c>
      <c r="AX151" s="12">
        <f>IF(AND(AX$5&gt;=$C151,$D151&gt;ROUNDUP(SUM($AD151:AW151),0)),$D151/$E151,0)</f>
        <v>2500</v>
      </c>
      <c r="AY151" s="12">
        <f>IF(AND(AY$5&gt;=$C151,$D151&gt;ROUNDUP(SUM($AD151:AX151),0)),$D151/$E151,0)</f>
        <v>2500</v>
      </c>
      <c r="AZ151" s="12">
        <f>IF(AND(AZ$5&gt;=$C151,$D151&gt;ROUNDUP(SUM($AD151:AY151),0)),$D151/$E151,0)</f>
        <v>2500</v>
      </c>
      <c r="BA151" s="12">
        <f>IF(AND(BA$5&gt;=$C151,$D151&gt;ROUNDUP(SUM($AD151:AZ151),0)),$D151/$E151,0)</f>
        <v>2500</v>
      </c>
      <c r="BB151" s="12">
        <f>IF(AND(BB$5&gt;=$C151,$D151&gt;ROUNDUP(SUM($AD151:BA151),0)),$D151/$E151,0)</f>
        <v>2500</v>
      </c>
    </row>
    <row r="152" spans="2:54" outlineLevel="1" x14ac:dyDescent="0.45">
      <c r="B152" s="33">
        <f t="shared" si="401"/>
        <v>15</v>
      </c>
      <c r="C152" s="132">
        <f t="shared" si="402"/>
        <v>44651</v>
      </c>
      <c r="D152" s="108">
        <v>150000</v>
      </c>
      <c r="E152" s="131">
        <v>60</v>
      </c>
      <c r="F152" s="2"/>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t="s">
        <v>0</v>
      </c>
      <c r="AE152" s="12">
        <f>IF(AND(AE$5&gt;=$C152,$D152&gt;ROUNDUP(SUM($AD152:AD152),0)),$D152/$E152,0)</f>
        <v>0</v>
      </c>
      <c r="AF152" s="12">
        <f>IF(AND(AF$5&gt;=$C152,$D152&gt;ROUNDUP(SUM($AD152:AE152),0)),$D152/$E152,0)</f>
        <v>0</v>
      </c>
      <c r="AG152" s="12">
        <f>IF(AND(AG$5&gt;=$C152,$D152&gt;ROUNDUP(SUM($AD152:AF152),0)),$D152/$E152,0)</f>
        <v>0</v>
      </c>
      <c r="AH152" s="12">
        <f>IF(AND(AH$5&gt;=$C152,$D152&gt;ROUNDUP(SUM($AD152:AG152),0)),$D152/$E152,0)</f>
        <v>0</v>
      </c>
      <c r="AI152" s="12">
        <f>IF(AND(AI$5&gt;=$C152,$D152&gt;ROUNDUP(SUM($AD152:AH152),0)),$D152/$E152,0)</f>
        <v>0</v>
      </c>
      <c r="AJ152" s="12">
        <f>IF(AND(AJ$5&gt;=$C152,$D152&gt;ROUNDUP(SUM($AD152:AI152),0)),$D152/$E152,0)</f>
        <v>0</v>
      </c>
      <c r="AK152" s="12">
        <f>IF(AND(AK$5&gt;=$C152,$D152&gt;ROUNDUP(SUM($AD152:AJ152),0)),$D152/$E152,0)</f>
        <v>0</v>
      </c>
      <c r="AL152" s="12">
        <f>IF(AND(AL$5&gt;=$C152,$D152&gt;ROUNDUP(SUM($AD152:AK152),0)),$D152/$E152,0)</f>
        <v>0</v>
      </c>
      <c r="AM152" s="12">
        <f>IF(AND(AM$5&gt;=$C152,$D152&gt;ROUNDUP(SUM($AD152:AL152),0)),$D152/$E152,0)</f>
        <v>0</v>
      </c>
      <c r="AN152" s="12">
        <f>IF(AND(AN$5&gt;=$C152,$D152&gt;ROUNDUP(SUM($AD152:AM152),0)),$D152/$E152,0)</f>
        <v>0</v>
      </c>
      <c r="AO152" s="12">
        <f>IF(AND(AO$5&gt;=$C152,$D152&gt;ROUNDUP(SUM($AD152:AN152),0)),$D152/$E152,0)</f>
        <v>0</v>
      </c>
      <c r="AP152" s="12">
        <f>IF(AND(AP$5&gt;=$C152,$D152&gt;ROUNDUP(SUM($AD152:AO152),0)),$D152/$E152,0)</f>
        <v>0</v>
      </c>
      <c r="AQ152" s="12">
        <f>IF(AND(AQ$5&gt;=$C152,$D152&gt;ROUNDUP(SUM($AD152:AP152),0)),$D152/$E152,0)</f>
        <v>0</v>
      </c>
      <c r="AR152" s="12">
        <f>IF(AND(AR$5&gt;=$C152,$D152&gt;ROUNDUP(SUM($AD152:AQ152),0)),$D152/$E152,0)</f>
        <v>0</v>
      </c>
      <c r="AS152" s="12">
        <f>IF(AND(AS$5&gt;=$C152,$D152&gt;ROUNDUP(SUM($AD152:AR152),0)),$D152/$E152,0)</f>
        <v>2500</v>
      </c>
      <c r="AT152" s="12">
        <f>IF(AND(AT$5&gt;=$C152,$D152&gt;ROUNDUP(SUM($AD152:AS152),0)),$D152/$E152,0)</f>
        <v>2500</v>
      </c>
      <c r="AU152" s="12">
        <f>IF(AND(AU$5&gt;=$C152,$D152&gt;ROUNDUP(SUM($AD152:AT152),0)),$D152/$E152,0)</f>
        <v>2500</v>
      </c>
      <c r="AV152" s="12">
        <f>IF(AND(AV$5&gt;=$C152,$D152&gt;ROUNDUP(SUM($AD152:AU152),0)),$D152/$E152,0)</f>
        <v>2500</v>
      </c>
      <c r="AW152" s="12">
        <f>IF(AND(AW$5&gt;=$C152,$D152&gt;ROUNDUP(SUM($AD152:AV152),0)),$D152/$E152,0)</f>
        <v>2500</v>
      </c>
      <c r="AX152" s="12">
        <f>IF(AND(AX$5&gt;=$C152,$D152&gt;ROUNDUP(SUM($AD152:AW152),0)),$D152/$E152,0)</f>
        <v>2500</v>
      </c>
      <c r="AY152" s="12">
        <f>IF(AND(AY$5&gt;=$C152,$D152&gt;ROUNDUP(SUM($AD152:AX152),0)),$D152/$E152,0)</f>
        <v>2500</v>
      </c>
      <c r="AZ152" s="12">
        <f>IF(AND(AZ$5&gt;=$C152,$D152&gt;ROUNDUP(SUM($AD152:AY152),0)),$D152/$E152,0)</f>
        <v>2500</v>
      </c>
      <c r="BA152" s="12">
        <f>IF(AND(BA$5&gt;=$C152,$D152&gt;ROUNDUP(SUM($AD152:AZ152),0)),$D152/$E152,0)</f>
        <v>2500</v>
      </c>
      <c r="BB152" s="12">
        <f>IF(AND(BB$5&gt;=$C152,$D152&gt;ROUNDUP(SUM($AD152:BA152),0)),$D152/$E152,0)</f>
        <v>2500</v>
      </c>
    </row>
    <row r="153" spans="2:54" outlineLevel="1" x14ac:dyDescent="0.45">
      <c r="B153" s="33">
        <f t="shared" si="401"/>
        <v>16</v>
      </c>
      <c r="C153" s="132">
        <f t="shared" si="402"/>
        <v>44681</v>
      </c>
      <c r="D153" s="108">
        <v>150000</v>
      </c>
      <c r="E153" s="131">
        <v>60</v>
      </c>
      <c r="F153" s="2"/>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t="s">
        <v>0</v>
      </c>
      <c r="AE153" s="12">
        <f>IF(AND(AE$5&gt;=$C153,$D153&gt;ROUNDUP(SUM($AD153:AD153),0)),$D153/$E153,0)</f>
        <v>0</v>
      </c>
      <c r="AF153" s="12">
        <f>IF(AND(AF$5&gt;=$C153,$D153&gt;ROUNDUP(SUM($AD153:AE153),0)),$D153/$E153,0)</f>
        <v>0</v>
      </c>
      <c r="AG153" s="12">
        <f>IF(AND(AG$5&gt;=$C153,$D153&gt;ROUNDUP(SUM($AD153:AF153),0)),$D153/$E153,0)</f>
        <v>0</v>
      </c>
      <c r="AH153" s="12">
        <f>IF(AND(AH$5&gt;=$C153,$D153&gt;ROUNDUP(SUM($AD153:AG153),0)),$D153/$E153,0)</f>
        <v>0</v>
      </c>
      <c r="AI153" s="12">
        <f>IF(AND(AI$5&gt;=$C153,$D153&gt;ROUNDUP(SUM($AD153:AH153),0)),$D153/$E153,0)</f>
        <v>0</v>
      </c>
      <c r="AJ153" s="12">
        <f>IF(AND(AJ$5&gt;=$C153,$D153&gt;ROUNDUP(SUM($AD153:AI153),0)),$D153/$E153,0)</f>
        <v>0</v>
      </c>
      <c r="AK153" s="12">
        <f>IF(AND(AK$5&gt;=$C153,$D153&gt;ROUNDUP(SUM($AD153:AJ153),0)),$D153/$E153,0)</f>
        <v>0</v>
      </c>
      <c r="AL153" s="12">
        <f>IF(AND(AL$5&gt;=$C153,$D153&gt;ROUNDUP(SUM($AD153:AK153),0)),$D153/$E153,0)</f>
        <v>0</v>
      </c>
      <c r="AM153" s="12">
        <f>IF(AND(AM$5&gt;=$C153,$D153&gt;ROUNDUP(SUM($AD153:AL153),0)),$D153/$E153,0)</f>
        <v>0</v>
      </c>
      <c r="AN153" s="12">
        <f>IF(AND(AN$5&gt;=$C153,$D153&gt;ROUNDUP(SUM($AD153:AM153),0)),$D153/$E153,0)</f>
        <v>0</v>
      </c>
      <c r="AO153" s="12">
        <f>IF(AND(AO$5&gt;=$C153,$D153&gt;ROUNDUP(SUM($AD153:AN153),0)),$D153/$E153,0)</f>
        <v>0</v>
      </c>
      <c r="AP153" s="12">
        <f>IF(AND(AP$5&gt;=$C153,$D153&gt;ROUNDUP(SUM($AD153:AO153),0)),$D153/$E153,0)</f>
        <v>0</v>
      </c>
      <c r="AQ153" s="12">
        <f>IF(AND(AQ$5&gt;=$C153,$D153&gt;ROUNDUP(SUM($AD153:AP153),0)),$D153/$E153,0)</f>
        <v>0</v>
      </c>
      <c r="AR153" s="12">
        <f>IF(AND(AR$5&gt;=$C153,$D153&gt;ROUNDUP(SUM($AD153:AQ153),0)),$D153/$E153,0)</f>
        <v>0</v>
      </c>
      <c r="AS153" s="12">
        <f>IF(AND(AS$5&gt;=$C153,$D153&gt;ROUNDUP(SUM($AD153:AR153),0)),$D153/$E153,0)</f>
        <v>0</v>
      </c>
      <c r="AT153" s="12">
        <f>IF(AND(AT$5&gt;=$C153,$D153&gt;ROUNDUP(SUM($AD153:AS153),0)),$D153/$E153,0)</f>
        <v>2500</v>
      </c>
      <c r="AU153" s="12">
        <f>IF(AND(AU$5&gt;=$C153,$D153&gt;ROUNDUP(SUM($AD153:AT153),0)),$D153/$E153,0)</f>
        <v>2500</v>
      </c>
      <c r="AV153" s="12">
        <f>IF(AND(AV$5&gt;=$C153,$D153&gt;ROUNDUP(SUM($AD153:AU153),0)),$D153/$E153,0)</f>
        <v>2500</v>
      </c>
      <c r="AW153" s="12">
        <f>IF(AND(AW$5&gt;=$C153,$D153&gt;ROUNDUP(SUM($AD153:AV153),0)),$D153/$E153,0)</f>
        <v>2500</v>
      </c>
      <c r="AX153" s="12">
        <f>IF(AND(AX$5&gt;=$C153,$D153&gt;ROUNDUP(SUM($AD153:AW153),0)),$D153/$E153,0)</f>
        <v>2500</v>
      </c>
      <c r="AY153" s="12">
        <f>IF(AND(AY$5&gt;=$C153,$D153&gt;ROUNDUP(SUM($AD153:AX153),0)),$D153/$E153,0)</f>
        <v>2500</v>
      </c>
      <c r="AZ153" s="12">
        <f>IF(AND(AZ$5&gt;=$C153,$D153&gt;ROUNDUP(SUM($AD153:AY153),0)),$D153/$E153,0)</f>
        <v>2500</v>
      </c>
      <c r="BA153" s="12">
        <f>IF(AND(BA$5&gt;=$C153,$D153&gt;ROUNDUP(SUM($AD153:AZ153),0)),$D153/$E153,0)</f>
        <v>2500</v>
      </c>
      <c r="BB153" s="12">
        <f>IF(AND(BB$5&gt;=$C153,$D153&gt;ROUNDUP(SUM($AD153:BA153),0)),$D153/$E153,0)</f>
        <v>2500</v>
      </c>
    </row>
    <row r="154" spans="2:54" outlineLevel="1" x14ac:dyDescent="0.45">
      <c r="B154" s="33">
        <f t="shared" si="401"/>
        <v>17</v>
      </c>
      <c r="C154" s="132">
        <f t="shared" si="402"/>
        <v>44712</v>
      </c>
      <c r="D154" s="108">
        <v>150000</v>
      </c>
      <c r="E154" s="131">
        <v>60</v>
      </c>
      <c r="F154" s="2"/>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t="s">
        <v>0</v>
      </c>
      <c r="AE154" s="12">
        <f>IF(AND(AE$5&gt;=$C154,$D154&gt;ROUNDUP(SUM($AD154:AD154),0)),$D154/$E154,0)</f>
        <v>0</v>
      </c>
      <c r="AF154" s="12">
        <f>IF(AND(AF$5&gt;=$C154,$D154&gt;ROUNDUP(SUM($AD154:AE154),0)),$D154/$E154,0)</f>
        <v>0</v>
      </c>
      <c r="AG154" s="12">
        <f>IF(AND(AG$5&gt;=$C154,$D154&gt;ROUNDUP(SUM($AD154:AF154),0)),$D154/$E154,0)</f>
        <v>0</v>
      </c>
      <c r="AH154" s="12">
        <f>IF(AND(AH$5&gt;=$C154,$D154&gt;ROUNDUP(SUM($AD154:AG154),0)),$D154/$E154,0)</f>
        <v>0</v>
      </c>
      <c r="AI154" s="12">
        <f>IF(AND(AI$5&gt;=$C154,$D154&gt;ROUNDUP(SUM($AD154:AH154),0)),$D154/$E154,0)</f>
        <v>0</v>
      </c>
      <c r="AJ154" s="12">
        <f>IF(AND(AJ$5&gt;=$C154,$D154&gt;ROUNDUP(SUM($AD154:AI154),0)),$D154/$E154,0)</f>
        <v>0</v>
      </c>
      <c r="AK154" s="12">
        <f>IF(AND(AK$5&gt;=$C154,$D154&gt;ROUNDUP(SUM($AD154:AJ154),0)),$D154/$E154,0)</f>
        <v>0</v>
      </c>
      <c r="AL154" s="12">
        <f>IF(AND(AL$5&gt;=$C154,$D154&gt;ROUNDUP(SUM($AD154:AK154),0)),$D154/$E154,0)</f>
        <v>0</v>
      </c>
      <c r="AM154" s="12">
        <f>IF(AND(AM$5&gt;=$C154,$D154&gt;ROUNDUP(SUM($AD154:AL154),0)),$D154/$E154,0)</f>
        <v>0</v>
      </c>
      <c r="AN154" s="12">
        <f>IF(AND(AN$5&gt;=$C154,$D154&gt;ROUNDUP(SUM($AD154:AM154),0)),$D154/$E154,0)</f>
        <v>0</v>
      </c>
      <c r="AO154" s="12">
        <f>IF(AND(AO$5&gt;=$C154,$D154&gt;ROUNDUP(SUM($AD154:AN154),0)),$D154/$E154,0)</f>
        <v>0</v>
      </c>
      <c r="AP154" s="12">
        <f>IF(AND(AP$5&gt;=$C154,$D154&gt;ROUNDUP(SUM($AD154:AO154),0)),$D154/$E154,0)</f>
        <v>0</v>
      </c>
      <c r="AQ154" s="12">
        <f>IF(AND(AQ$5&gt;=$C154,$D154&gt;ROUNDUP(SUM($AD154:AP154),0)),$D154/$E154,0)</f>
        <v>0</v>
      </c>
      <c r="AR154" s="12">
        <f>IF(AND(AR$5&gt;=$C154,$D154&gt;ROUNDUP(SUM($AD154:AQ154),0)),$D154/$E154,0)</f>
        <v>0</v>
      </c>
      <c r="AS154" s="12">
        <f>IF(AND(AS$5&gt;=$C154,$D154&gt;ROUNDUP(SUM($AD154:AR154),0)),$D154/$E154,0)</f>
        <v>0</v>
      </c>
      <c r="AT154" s="12">
        <f>IF(AND(AT$5&gt;=$C154,$D154&gt;ROUNDUP(SUM($AD154:AS154),0)),$D154/$E154,0)</f>
        <v>0</v>
      </c>
      <c r="AU154" s="12">
        <f>IF(AND(AU$5&gt;=$C154,$D154&gt;ROUNDUP(SUM($AD154:AT154),0)),$D154/$E154,0)</f>
        <v>2500</v>
      </c>
      <c r="AV154" s="12">
        <f>IF(AND(AV$5&gt;=$C154,$D154&gt;ROUNDUP(SUM($AD154:AU154),0)),$D154/$E154,0)</f>
        <v>2500</v>
      </c>
      <c r="AW154" s="12">
        <f>IF(AND(AW$5&gt;=$C154,$D154&gt;ROUNDUP(SUM($AD154:AV154),0)),$D154/$E154,0)</f>
        <v>2500</v>
      </c>
      <c r="AX154" s="12">
        <f>IF(AND(AX$5&gt;=$C154,$D154&gt;ROUNDUP(SUM($AD154:AW154),0)),$D154/$E154,0)</f>
        <v>2500</v>
      </c>
      <c r="AY154" s="12">
        <f>IF(AND(AY$5&gt;=$C154,$D154&gt;ROUNDUP(SUM($AD154:AX154),0)),$D154/$E154,0)</f>
        <v>2500</v>
      </c>
      <c r="AZ154" s="12">
        <f>IF(AND(AZ$5&gt;=$C154,$D154&gt;ROUNDUP(SUM($AD154:AY154),0)),$D154/$E154,0)</f>
        <v>2500</v>
      </c>
      <c r="BA154" s="12">
        <f>IF(AND(BA$5&gt;=$C154,$D154&gt;ROUNDUP(SUM($AD154:AZ154),0)),$D154/$E154,0)</f>
        <v>2500</v>
      </c>
      <c r="BB154" s="12">
        <f>IF(AND(BB$5&gt;=$C154,$D154&gt;ROUNDUP(SUM($AD154:BA154),0)),$D154/$E154,0)</f>
        <v>2500</v>
      </c>
    </row>
    <row r="155" spans="2:54" outlineLevel="1" x14ac:dyDescent="0.45">
      <c r="B155" s="33">
        <f t="shared" si="401"/>
        <v>18</v>
      </c>
      <c r="C155" s="132">
        <f t="shared" si="402"/>
        <v>44742</v>
      </c>
      <c r="D155" s="108">
        <v>150000</v>
      </c>
      <c r="E155" s="131">
        <v>60</v>
      </c>
      <c r="F155" s="2"/>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t="s">
        <v>0</v>
      </c>
      <c r="AE155" s="12">
        <f>IF(AND(AE$5&gt;=$C155,$D155&gt;ROUNDUP(SUM($AD155:AD155),0)),$D155/$E155,0)</f>
        <v>0</v>
      </c>
      <c r="AF155" s="12">
        <f>IF(AND(AF$5&gt;=$C155,$D155&gt;ROUNDUP(SUM($AD155:AE155),0)),$D155/$E155,0)</f>
        <v>0</v>
      </c>
      <c r="AG155" s="12">
        <f>IF(AND(AG$5&gt;=$C155,$D155&gt;ROUNDUP(SUM($AD155:AF155),0)),$D155/$E155,0)</f>
        <v>0</v>
      </c>
      <c r="AH155" s="12">
        <f>IF(AND(AH$5&gt;=$C155,$D155&gt;ROUNDUP(SUM($AD155:AG155),0)),$D155/$E155,0)</f>
        <v>0</v>
      </c>
      <c r="AI155" s="12">
        <f>IF(AND(AI$5&gt;=$C155,$D155&gt;ROUNDUP(SUM($AD155:AH155),0)),$D155/$E155,0)</f>
        <v>0</v>
      </c>
      <c r="AJ155" s="12">
        <f>IF(AND(AJ$5&gt;=$C155,$D155&gt;ROUNDUP(SUM($AD155:AI155),0)),$D155/$E155,0)</f>
        <v>0</v>
      </c>
      <c r="AK155" s="12">
        <f>IF(AND(AK$5&gt;=$C155,$D155&gt;ROUNDUP(SUM($AD155:AJ155),0)),$D155/$E155,0)</f>
        <v>0</v>
      </c>
      <c r="AL155" s="12">
        <f>IF(AND(AL$5&gt;=$C155,$D155&gt;ROUNDUP(SUM($AD155:AK155),0)),$D155/$E155,0)</f>
        <v>0</v>
      </c>
      <c r="AM155" s="12">
        <f>IF(AND(AM$5&gt;=$C155,$D155&gt;ROUNDUP(SUM($AD155:AL155),0)),$D155/$E155,0)</f>
        <v>0</v>
      </c>
      <c r="AN155" s="12">
        <f>IF(AND(AN$5&gt;=$C155,$D155&gt;ROUNDUP(SUM($AD155:AM155),0)),$D155/$E155,0)</f>
        <v>0</v>
      </c>
      <c r="AO155" s="12">
        <f>IF(AND(AO$5&gt;=$C155,$D155&gt;ROUNDUP(SUM($AD155:AN155),0)),$D155/$E155,0)</f>
        <v>0</v>
      </c>
      <c r="AP155" s="12">
        <f>IF(AND(AP$5&gt;=$C155,$D155&gt;ROUNDUP(SUM($AD155:AO155),0)),$D155/$E155,0)</f>
        <v>0</v>
      </c>
      <c r="AQ155" s="12">
        <f>IF(AND(AQ$5&gt;=$C155,$D155&gt;ROUNDUP(SUM($AD155:AP155),0)),$D155/$E155,0)</f>
        <v>0</v>
      </c>
      <c r="AR155" s="12">
        <f>IF(AND(AR$5&gt;=$C155,$D155&gt;ROUNDUP(SUM($AD155:AQ155),0)),$D155/$E155,0)</f>
        <v>0</v>
      </c>
      <c r="AS155" s="12">
        <f>IF(AND(AS$5&gt;=$C155,$D155&gt;ROUNDUP(SUM($AD155:AR155),0)),$D155/$E155,0)</f>
        <v>0</v>
      </c>
      <c r="AT155" s="12">
        <f>IF(AND(AT$5&gt;=$C155,$D155&gt;ROUNDUP(SUM($AD155:AS155),0)),$D155/$E155,0)</f>
        <v>0</v>
      </c>
      <c r="AU155" s="12">
        <f>IF(AND(AU$5&gt;=$C155,$D155&gt;ROUNDUP(SUM($AD155:AT155),0)),$D155/$E155,0)</f>
        <v>0</v>
      </c>
      <c r="AV155" s="12">
        <f>IF(AND(AV$5&gt;=$C155,$D155&gt;ROUNDUP(SUM($AD155:AU155),0)),$D155/$E155,0)</f>
        <v>2500</v>
      </c>
      <c r="AW155" s="12">
        <f>IF(AND(AW$5&gt;=$C155,$D155&gt;ROUNDUP(SUM($AD155:AV155),0)),$D155/$E155,0)</f>
        <v>2500</v>
      </c>
      <c r="AX155" s="12">
        <f>IF(AND(AX$5&gt;=$C155,$D155&gt;ROUNDUP(SUM($AD155:AW155),0)),$D155/$E155,0)</f>
        <v>2500</v>
      </c>
      <c r="AY155" s="12">
        <f>IF(AND(AY$5&gt;=$C155,$D155&gt;ROUNDUP(SUM($AD155:AX155),0)),$D155/$E155,0)</f>
        <v>2500</v>
      </c>
      <c r="AZ155" s="12">
        <f>IF(AND(AZ$5&gt;=$C155,$D155&gt;ROUNDUP(SUM($AD155:AY155),0)),$D155/$E155,0)</f>
        <v>2500</v>
      </c>
      <c r="BA155" s="12">
        <f>IF(AND(BA$5&gt;=$C155,$D155&gt;ROUNDUP(SUM($AD155:AZ155),0)),$D155/$E155,0)</f>
        <v>2500</v>
      </c>
      <c r="BB155" s="12">
        <f>IF(AND(BB$5&gt;=$C155,$D155&gt;ROUNDUP(SUM($AD155:BA155),0)),$D155/$E155,0)</f>
        <v>2500</v>
      </c>
    </row>
    <row r="156" spans="2:54" outlineLevel="1" x14ac:dyDescent="0.45">
      <c r="B156" s="33">
        <f t="shared" si="401"/>
        <v>19</v>
      </c>
      <c r="C156" s="132">
        <f t="shared" si="402"/>
        <v>44773</v>
      </c>
      <c r="D156" s="108">
        <v>150000</v>
      </c>
      <c r="E156" s="131">
        <v>60</v>
      </c>
      <c r="F156" s="2"/>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t="s">
        <v>0</v>
      </c>
      <c r="AE156" s="12">
        <f>IF(AND(AE$5&gt;=$C156,$D156&gt;ROUNDUP(SUM($AD156:AD156),0)),$D156/$E156,0)</f>
        <v>0</v>
      </c>
      <c r="AF156" s="12">
        <f>IF(AND(AF$5&gt;=$C156,$D156&gt;ROUNDUP(SUM($AD156:AE156),0)),$D156/$E156,0)</f>
        <v>0</v>
      </c>
      <c r="AG156" s="12">
        <f>IF(AND(AG$5&gt;=$C156,$D156&gt;ROUNDUP(SUM($AD156:AF156),0)),$D156/$E156,0)</f>
        <v>0</v>
      </c>
      <c r="AH156" s="12">
        <f>IF(AND(AH$5&gt;=$C156,$D156&gt;ROUNDUP(SUM($AD156:AG156),0)),$D156/$E156,0)</f>
        <v>0</v>
      </c>
      <c r="AI156" s="12">
        <f>IF(AND(AI$5&gt;=$C156,$D156&gt;ROUNDUP(SUM($AD156:AH156),0)),$D156/$E156,0)</f>
        <v>0</v>
      </c>
      <c r="AJ156" s="12">
        <f>IF(AND(AJ$5&gt;=$C156,$D156&gt;ROUNDUP(SUM($AD156:AI156),0)),$D156/$E156,0)</f>
        <v>0</v>
      </c>
      <c r="AK156" s="12">
        <f>IF(AND(AK$5&gt;=$C156,$D156&gt;ROUNDUP(SUM($AD156:AJ156),0)),$D156/$E156,0)</f>
        <v>0</v>
      </c>
      <c r="AL156" s="12">
        <f>IF(AND(AL$5&gt;=$C156,$D156&gt;ROUNDUP(SUM($AD156:AK156),0)),$D156/$E156,0)</f>
        <v>0</v>
      </c>
      <c r="AM156" s="12">
        <f>IF(AND(AM$5&gt;=$C156,$D156&gt;ROUNDUP(SUM($AD156:AL156),0)),$D156/$E156,0)</f>
        <v>0</v>
      </c>
      <c r="AN156" s="12">
        <f>IF(AND(AN$5&gt;=$C156,$D156&gt;ROUNDUP(SUM($AD156:AM156),0)),$D156/$E156,0)</f>
        <v>0</v>
      </c>
      <c r="AO156" s="12">
        <f>IF(AND(AO$5&gt;=$C156,$D156&gt;ROUNDUP(SUM($AD156:AN156),0)),$D156/$E156,0)</f>
        <v>0</v>
      </c>
      <c r="AP156" s="12">
        <f>IF(AND(AP$5&gt;=$C156,$D156&gt;ROUNDUP(SUM($AD156:AO156),0)),$D156/$E156,0)</f>
        <v>0</v>
      </c>
      <c r="AQ156" s="12">
        <f>IF(AND(AQ$5&gt;=$C156,$D156&gt;ROUNDUP(SUM($AD156:AP156),0)),$D156/$E156,0)</f>
        <v>0</v>
      </c>
      <c r="AR156" s="12">
        <f>IF(AND(AR$5&gt;=$C156,$D156&gt;ROUNDUP(SUM($AD156:AQ156),0)),$D156/$E156,0)</f>
        <v>0</v>
      </c>
      <c r="AS156" s="12">
        <f>IF(AND(AS$5&gt;=$C156,$D156&gt;ROUNDUP(SUM($AD156:AR156),0)),$D156/$E156,0)</f>
        <v>0</v>
      </c>
      <c r="AT156" s="12">
        <f>IF(AND(AT$5&gt;=$C156,$D156&gt;ROUNDUP(SUM($AD156:AS156),0)),$D156/$E156,0)</f>
        <v>0</v>
      </c>
      <c r="AU156" s="12">
        <f>IF(AND(AU$5&gt;=$C156,$D156&gt;ROUNDUP(SUM($AD156:AT156),0)),$D156/$E156,0)</f>
        <v>0</v>
      </c>
      <c r="AV156" s="12">
        <f>IF(AND(AV$5&gt;=$C156,$D156&gt;ROUNDUP(SUM($AD156:AU156),0)),$D156/$E156,0)</f>
        <v>0</v>
      </c>
      <c r="AW156" s="12">
        <f>IF(AND(AW$5&gt;=$C156,$D156&gt;ROUNDUP(SUM($AD156:AV156),0)),$D156/$E156,0)</f>
        <v>2500</v>
      </c>
      <c r="AX156" s="12">
        <f>IF(AND(AX$5&gt;=$C156,$D156&gt;ROUNDUP(SUM($AD156:AW156),0)),$D156/$E156,0)</f>
        <v>2500</v>
      </c>
      <c r="AY156" s="12">
        <f>IF(AND(AY$5&gt;=$C156,$D156&gt;ROUNDUP(SUM($AD156:AX156),0)),$D156/$E156,0)</f>
        <v>2500</v>
      </c>
      <c r="AZ156" s="12">
        <f>IF(AND(AZ$5&gt;=$C156,$D156&gt;ROUNDUP(SUM($AD156:AY156),0)),$D156/$E156,0)</f>
        <v>2500</v>
      </c>
      <c r="BA156" s="12">
        <f>IF(AND(BA$5&gt;=$C156,$D156&gt;ROUNDUP(SUM($AD156:AZ156),0)),$D156/$E156,0)</f>
        <v>2500</v>
      </c>
      <c r="BB156" s="12">
        <f>IF(AND(BB$5&gt;=$C156,$D156&gt;ROUNDUP(SUM($AD156:BA156),0)),$D156/$E156,0)</f>
        <v>2500</v>
      </c>
    </row>
    <row r="157" spans="2:54" outlineLevel="1" x14ac:dyDescent="0.45">
      <c r="B157" s="33">
        <f t="shared" si="401"/>
        <v>20</v>
      </c>
      <c r="C157" s="132">
        <f t="shared" si="402"/>
        <v>44804</v>
      </c>
      <c r="D157" s="108">
        <v>150000</v>
      </c>
      <c r="E157" s="131">
        <v>60</v>
      </c>
      <c r="F157" s="2"/>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t="s">
        <v>0</v>
      </c>
      <c r="AE157" s="12">
        <f>IF(AND(AE$5&gt;=$C157,$D157&gt;ROUNDUP(SUM($AD157:AD157),0)),$D157/$E157,0)</f>
        <v>0</v>
      </c>
      <c r="AF157" s="12">
        <f>IF(AND(AF$5&gt;=$C157,$D157&gt;ROUNDUP(SUM($AD157:AE157),0)),$D157/$E157,0)</f>
        <v>0</v>
      </c>
      <c r="AG157" s="12">
        <f>IF(AND(AG$5&gt;=$C157,$D157&gt;ROUNDUP(SUM($AD157:AF157),0)),$D157/$E157,0)</f>
        <v>0</v>
      </c>
      <c r="AH157" s="12">
        <f>IF(AND(AH$5&gt;=$C157,$D157&gt;ROUNDUP(SUM($AD157:AG157),0)),$D157/$E157,0)</f>
        <v>0</v>
      </c>
      <c r="AI157" s="12">
        <f>IF(AND(AI$5&gt;=$C157,$D157&gt;ROUNDUP(SUM($AD157:AH157),0)),$D157/$E157,0)</f>
        <v>0</v>
      </c>
      <c r="AJ157" s="12">
        <f>IF(AND(AJ$5&gt;=$C157,$D157&gt;ROUNDUP(SUM($AD157:AI157),0)),$D157/$E157,0)</f>
        <v>0</v>
      </c>
      <c r="AK157" s="12">
        <f>IF(AND(AK$5&gt;=$C157,$D157&gt;ROUNDUP(SUM($AD157:AJ157),0)),$D157/$E157,0)</f>
        <v>0</v>
      </c>
      <c r="AL157" s="12">
        <f>IF(AND(AL$5&gt;=$C157,$D157&gt;ROUNDUP(SUM($AD157:AK157),0)),$D157/$E157,0)</f>
        <v>0</v>
      </c>
      <c r="AM157" s="12">
        <f>IF(AND(AM$5&gt;=$C157,$D157&gt;ROUNDUP(SUM($AD157:AL157),0)),$D157/$E157,0)</f>
        <v>0</v>
      </c>
      <c r="AN157" s="12">
        <f>IF(AND(AN$5&gt;=$C157,$D157&gt;ROUNDUP(SUM($AD157:AM157),0)),$D157/$E157,0)</f>
        <v>0</v>
      </c>
      <c r="AO157" s="12">
        <f>IF(AND(AO$5&gt;=$C157,$D157&gt;ROUNDUP(SUM($AD157:AN157),0)),$D157/$E157,0)</f>
        <v>0</v>
      </c>
      <c r="AP157" s="12">
        <f>IF(AND(AP$5&gt;=$C157,$D157&gt;ROUNDUP(SUM($AD157:AO157),0)),$D157/$E157,0)</f>
        <v>0</v>
      </c>
      <c r="AQ157" s="12">
        <f>IF(AND(AQ$5&gt;=$C157,$D157&gt;ROUNDUP(SUM($AD157:AP157),0)),$D157/$E157,0)</f>
        <v>0</v>
      </c>
      <c r="AR157" s="12">
        <f>IF(AND(AR$5&gt;=$C157,$D157&gt;ROUNDUP(SUM($AD157:AQ157),0)),$D157/$E157,0)</f>
        <v>0</v>
      </c>
      <c r="AS157" s="12">
        <f>IF(AND(AS$5&gt;=$C157,$D157&gt;ROUNDUP(SUM($AD157:AR157),0)),$D157/$E157,0)</f>
        <v>0</v>
      </c>
      <c r="AT157" s="12">
        <f>IF(AND(AT$5&gt;=$C157,$D157&gt;ROUNDUP(SUM($AD157:AS157),0)),$D157/$E157,0)</f>
        <v>0</v>
      </c>
      <c r="AU157" s="12">
        <f>IF(AND(AU$5&gt;=$C157,$D157&gt;ROUNDUP(SUM($AD157:AT157),0)),$D157/$E157,0)</f>
        <v>0</v>
      </c>
      <c r="AV157" s="12">
        <f>IF(AND(AV$5&gt;=$C157,$D157&gt;ROUNDUP(SUM($AD157:AU157),0)),$D157/$E157,0)</f>
        <v>0</v>
      </c>
      <c r="AW157" s="12">
        <f>IF(AND(AW$5&gt;=$C157,$D157&gt;ROUNDUP(SUM($AD157:AV157),0)),$D157/$E157,0)</f>
        <v>0</v>
      </c>
      <c r="AX157" s="12">
        <f>IF(AND(AX$5&gt;=$C157,$D157&gt;ROUNDUP(SUM($AD157:AW157),0)),$D157/$E157,0)</f>
        <v>2500</v>
      </c>
      <c r="AY157" s="12">
        <f>IF(AND(AY$5&gt;=$C157,$D157&gt;ROUNDUP(SUM($AD157:AX157),0)),$D157/$E157,0)</f>
        <v>2500</v>
      </c>
      <c r="AZ157" s="12">
        <f>IF(AND(AZ$5&gt;=$C157,$D157&gt;ROUNDUP(SUM($AD157:AY157),0)),$D157/$E157,0)</f>
        <v>2500</v>
      </c>
      <c r="BA157" s="12">
        <f>IF(AND(BA$5&gt;=$C157,$D157&gt;ROUNDUP(SUM($AD157:AZ157),0)),$D157/$E157,0)</f>
        <v>2500</v>
      </c>
      <c r="BB157" s="12">
        <f>IF(AND(BB$5&gt;=$C157,$D157&gt;ROUNDUP(SUM($AD157:BA157),0)),$D157/$E157,0)</f>
        <v>2500</v>
      </c>
    </row>
    <row r="158" spans="2:54" outlineLevel="1" x14ac:dyDescent="0.45">
      <c r="B158" s="33">
        <f t="shared" si="401"/>
        <v>21</v>
      </c>
      <c r="C158" s="132">
        <f t="shared" si="402"/>
        <v>44834</v>
      </c>
      <c r="D158" s="108">
        <v>150000</v>
      </c>
      <c r="E158" s="131">
        <v>60</v>
      </c>
      <c r="F158" s="2"/>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t="s">
        <v>0</v>
      </c>
      <c r="AE158" s="12">
        <f>IF(AND(AE$5&gt;=$C158,$D158&gt;ROUNDUP(SUM($AD158:AD158),0)),$D158/$E158,0)</f>
        <v>0</v>
      </c>
      <c r="AF158" s="12">
        <f>IF(AND(AF$5&gt;=$C158,$D158&gt;ROUNDUP(SUM($AD158:AE158),0)),$D158/$E158,0)</f>
        <v>0</v>
      </c>
      <c r="AG158" s="12">
        <f>IF(AND(AG$5&gt;=$C158,$D158&gt;ROUNDUP(SUM($AD158:AF158),0)),$D158/$E158,0)</f>
        <v>0</v>
      </c>
      <c r="AH158" s="12">
        <f>IF(AND(AH$5&gt;=$C158,$D158&gt;ROUNDUP(SUM($AD158:AG158),0)),$D158/$E158,0)</f>
        <v>0</v>
      </c>
      <c r="AI158" s="12">
        <f>IF(AND(AI$5&gt;=$C158,$D158&gt;ROUNDUP(SUM($AD158:AH158),0)),$D158/$E158,0)</f>
        <v>0</v>
      </c>
      <c r="AJ158" s="12">
        <f>IF(AND(AJ$5&gt;=$C158,$D158&gt;ROUNDUP(SUM($AD158:AI158),0)),$D158/$E158,0)</f>
        <v>0</v>
      </c>
      <c r="AK158" s="12">
        <f>IF(AND(AK$5&gt;=$C158,$D158&gt;ROUNDUP(SUM($AD158:AJ158),0)),$D158/$E158,0)</f>
        <v>0</v>
      </c>
      <c r="AL158" s="12">
        <f>IF(AND(AL$5&gt;=$C158,$D158&gt;ROUNDUP(SUM($AD158:AK158),0)),$D158/$E158,0)</f>
        <v>0</v>
      </c>
      <c r="AM158" s="12">
        <f>IF(AND(AM$5&gt;=$C158,$D158&gt;ROUNDUP(SUM($AD158:AL158),0)),$D158/$E158,0)</f>
        <v>0</v>
      </c>
      <c r="AN158" s="12">
        <f>IF(AND(AN$5&gt;=$C158,$D158&gt;ROUNDUP(SUM($AD158:AM158),0)),$D158/$E158,0)</f>
        <v>0</v>
      </c>
      <c r="AO158" s="12">
        <f>IF(AND(AO$5&gt;=$C158,$D158&gt;ROUNDUP(SUM($AD158:AN158),0)),$D158/$E158,0)</f>
        <v>0</v>
      </c>
      <c r="AP158" s="12">
        <f>IF(AND(AP$5&gt;=$C158,$D158&gt;ROUNDUP(SUM($AD158:AO158),0)),$D158/$E158,0)</f>
        <v>0</v>
      </c>
      <c r="AQ158" s="12">
        <f>IF(AND(AQ$5&gt;=$C158,$D158&gt;ROUNDUP(SUM($AD158:AP158),0)),$D158/$E158,0)</f>
        <v>0</v>
      </c>
      <c r="AR158" s="12">
        <f>IF(AND(AR$5&gt;=$C158,$D158&gt;ROUNDUP(SUM($AD158:AQ158),0)),$D158/$E158,0)</f>
        <v>0</v>
      </c>
      <c r="AS158" s="12">
        <f>IF(AND(AS$5&gt;=$C158,$D158&gt;ROUNDUP(SUM($AD158:AR158),0)),$D158/$E158,0)</f>
        <v>0</v>
      </c>
      <c r="AT158" s="12">
        <f>IF(AND(AT$5&gt;=$C158,$D158&gt;ROUNDUP(SUM($AD158:AS158),0)),$D158/$E158,0)</f>
        <v>0</v>
      </c>
      <c r="AU158" s="12">
        <f>IF(AND(AU$5&gt;=$C158,$D158&gt;ROUNDUP(SUM($AD158:AT158),0)),$D158/$E158,0)</f>
        <v>0</v>
      </c>
      <c r="AV158" s="12">
        <f>IF(AND(AV$5&gt;=$C158,$D158&gt;ROUNDUP(SUM($AD158:AU158),0)),$D158/$E158,0)</f>
        <v>0</v>
      </c>
      <c r="AW158" s="12">
        <f>IF(AND(AW$5&gt;=$C158,$D158&gt;ROUNDUP(SUM($AD158:AV158),0)),$D158/$E158,0)</f>
        <v>0</v>
      </c>
      <c r="AX158" s="12">
        <f>IF(AND(AX$5&gt;=$C158,$D158&gt;ROUNDUP(SUM($AD158:AW158),0)),$D158/$E158,0)</f>
        <v>0</v>
      </c>
      <c r="AY158" s="12">
        <f>IF(AND(AY$5&gt;=$C158,$D158&gt;ROUNDUP(SUM($AD158:AX158),0)),$D158/$E158,0)</f>
        <v>2500</v>
      </c>
      <c r="AZ158" s="12">
        <f>IF(AND(AZ$5&gt;=$C158,$D158&gt;ROUNDUP(SUM($AD158:AY158),0)),$D158/$E158,0)</f>
        <v>2500</v>
      </c>
      <c r="BA158" s="12">
        <f>IF(AND(BA$5&gt;=$C158,$D158&gt;ROUNDUP(SUM($AD158:AZ158),0)),$D158/$E158,0)</f>
        <v>2500</v>
      </c>
      <c r="BB158" s="12">
        <f>IF(AND(BB$5&gt;=$C158,$D158&gt;ROUNDUP(SUM($AD158:BA158),0)),$D158/$E158,0)</f>
        <v>2500</v>
      </c>
    </row>
    <row r="159" spans="2:54" outlineLevel="1" x14ac:dyDescent="0.45">
      <c r="B159" s="33">
        <f t="shared" si="401"/>
        <v>22</v>
      </c>
      <c r="C159" s="132">
        <f t="shared" si="402"/>
        <v>44865</v>
      </c>
      <c r="D159" s="108">
        <v>150000</v>
      </c>
      <c r="E159" s="131">
        <v>60</v>
      </c>
      <c r="F159" s="2"/>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t="s">
        <v>0</v>
      </c>
      <c r="AE159" s="12">
        <f>IF(AND(AE$5&gt;=$C159,$D159&gt;ROUNDUP(SUM($AD159:AD159),0)),$D159/$E159,0)</f>
        <v>0</v>
      </c>
      <c r="AF159" s="12">
        <f>IF(AND(AF$5&gt;=$C159,$D159&gt;ROUNDUP(SUM($AD159:AE159),0)),$D159/$E159,0)</f>
        <v>0</v>
      </c>
      <c r="AG159" s="12">
        <f>IF(AND(AG$5&gt;=$C159,$D159&gt;ROUNDUP(SUM($AD159:AF159),0)),$D159/$E159,0)</f>
        <v>0</v>
      </c>
      <c r="AH159" s="12">
        <f>IF(AND(AH$5&gt;=$C159,$D159&gt;ROUNDUP(SUM($AD159:AG159),0)),$D159/$E159,0)</f>
        <v>0</v>
      </c>
      <c r="AI159" s="12">
        <f>IF(AND(AI$5&gt;=$C159,$D159&gt;ROUNDUP(SUM($AD159:AH159),0)),$D159/$E159,0)</f>
        <v>0</v>
      </c>
      <c r="AJ159" s="12">
        <f>IF(AND(AJ$5&gt;=$C159,$D159&gt;ROUNDUP(SUM($AD159:AI159),0)),$D159/$E159,0)</f>
        <v>0</v>
      </c>
      <c r="AK159" s="12">
        <f>IF(AND(AK$5&gt;=$C159,$D159&gt;ROUNDUP(SUM($AD159:AJ159),0)),$D159/$E159,0)</f>
        <v>0</v>
      </c>
      <c r="AL159" s="12">
        <f>IF(AND(AL$5&gt;=$C159,$D159&gt;ROUNDUP(SUM($AD159:AK159),0)),$D159/$E159,0)</f>
        <v>0</v>
      </c>
      <c r="AM159" s="12">
        <f>IF(AND(AM$5&gt;=$C159,$D159&gt;ROUNDUP(SUM($AD159:AL159),0)),$D159/$E159,0)</f>
        <v>0</v>
      </c>
      <c r="AN159" s="12">
        <f>IF(AND(AN$5&gt;=$C159,$D159&gt;ROUNDUP(SUM($AD159:AM159),0)),$D159/$E159,0)</f>
        <v>0</v>
      </c>
      <c r="AO159" s="12">
        <f>IF(AND(AO$5&gt;=$C159,$D159&gt;ROUNDUP(SUM($AD159:AN159),0)),$D159/$E159,0)</f>
        <v>0</v>
      </c>
      <c r="AP159" s="12">
        <f>IF(AND(AP$5&gt;=$C159,$D159&gt;ROUNDUP(SUM($AD159:AO159),0)),$D159/$E159,0)</f>
        <v>0</v>
      </c>
      <c r="AQ159" s="12">
        <f>IF(AND(AQ$5&gt;=$C159,$D159&gt;ROUNDUP(SUM($AD159:AP159),0)),$D159/$E159,0)</f>
        <v>0</v>
      </c>
      <c r="AR159" s="12">
        <f>IF(AND(AR$5&gt;=$C159,$D159&gt;ROUNDUP(SUM($AD159:AQ159),0)),$D159/$E159,0)</f>
        <v>0</v>
      </c>
      <c r="AS159" s="12">
        <f>IF(AND(AS$5&gt;=$C159,$D159&gt;ROUNDUP(SUM($AD159:AR159),0)),$D159/$E159,0)</f>
        <v>0</v>
      </c>
      <c r="AT159" s="12">
        <f>IF(AND(AT$5&gt;=$C159,$D159&gt;ROUNDUP(SUM($AD159:AS159),0)),$D159/$E159,0)</f>
        <v>0</v>
      </c>
      <c r="AU159" s="12">
        <f>IF(AND(AU$5&gt;=$C159,$D159&gt;ROUNDUP(SUM($AD159:AT159),0)),$D159/$E159,0)</f>
        <v>0</v>
      </c>
      <c r="AV159" s="12">
        <f>IF(AND(AV$5&gt;=$C159,$D159&gt;ROUNDUP(SUM($AD159:AU159),0)),$D159/$E159,0)</f>
        <v>0</v>
      </c>
      <c r="AW159" s="12">
        <f>IF(AND(AW$5&gt;=$C159,$D159&gt;ROUNDUP(SUM($AD159:AV159),0)),$D159/$E159,0)</f>
        <v>0</v>
      </c>
      <c r="AX159" s="12">
        <f>IF(AND(AX$5&gt;=$C159,$D159&gt;ROUNDUP(SUM($AD159:AW159),0)),$D159/$E159,0)</f>
        <v>0</v>
      </c>
      <c r="AY159" s="12">
        <f>IF(AND(AY$5&gt;=$C159,$D159&gt;ROUNDUP(SUM($AD159:AX159),0)),$D159/$E159,0)</f>
        <v>0</v>
      </c>
      <c r="AZ159" s="12">
        <f>IF(AND(AZ$5&gt;=$C159,$D159&gt;ROUNDUP(SUM($AD159:AY159),0)),$D159/$E159,0)</f>
        <v>2500</v>
      </c>
      <c r="BA159" s="12">
        <f>IF(AND(BA$5&gt;=$C159,$D159&gt;ROUNDUP(SUM($AD159:AZ159),0)),$D159/$E159,0)</f>
        <v>2500</v>
      </c>
      <c r="BB159" s="12">
        <f>IF(AND(BB$5&gt;=$C159,$D159&gt;ROUNDUP(SUM($AD159:BA159),0)),$D159/$E159,0)</f>
        <v>2500</v>
      </c>
    </row>
    <row r="160" spans="2:54" outlineLevel="1" x14ac:dyDescent="0.45">
      <c r="B160" s="33">
        <f t="shared" si="401"/>
        <v>23</v>
      </c>
      <c r="C160" s="132">
        <f t="shared" si="402"/>
        <v>44895</v>
      </c>
      <c r="D160" s="108">
        <v>150000</v>
      </c>
      <c r="E160" s="131">
        <v>60</v>
      </c>
      <c r="F160" s="2"/>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t="s">
        <v>0</v>
      </c>
      <c r="AE160" s="12">
        <f>IF(AND(AE$5&gt;=$C160,$D160&gt;ROUNDUP(SUM($AD160:AD160),0)),$D160/$E160,0)</f>
        <v>0</v>
      </c>
      <c r="AF160" s="12">
        <f>IF(AND(AF$5&gt;=$C160,$D160&gt;ROUNDUP(SUM($AD160:AE160),0)),$D160/$E160,0)</f>
        <v>0</v>
      </c>
      <c r="AG160" s="12">
        <f>IF(AND(AG$5&gt;=$C160,$D160&gt;ROUNDUP(SUM($AD160:AF160),0)),$D160/$E160,0)</f>
        <v>0</v>
      </c>
      <c r="AH160" s="12">
        <f>IF(AND(AH$5&gt;=$C160,$D160&gt;ROUNDUP(SUM($AD160:AG160),0)),$D160/$E160,0)</f>
        <v>0</v>
      </c>
      <c r="AI160" s="12">
        <f>IF(AND(AI$5&gt;=$C160,$D160&gt;ROUNDUP(SUM($AD160:AH160),0)),$D160/$E160,0)</f>
        <v>0</v>
      </c>
      <c r="AJ160" s="12">
        <f>IF(AND(AJ$5&gt;=$C160,$D160&gt;ROUNDUP(SUM($AD160:AI160),0)),$D160/$E160,0)</f>
        <v>0</v>
      </c>
      <c r="AK160" s="12">
        <f>IF(AND(AK$5&gt;=$C160,$D160&gt;ROUNDUP(SUM($AD160:AJ160),0)),$D160/$E160,0)</f>
        <v>0</v>
      </c>
      <c r="AL160" s="12">
        <f>IF(AND(AL$5&gt;=$C160,$D160&gt;ROUNDUP(SUM($AD160:AK160),0)),$D160/$E160,0)</f>
        <v>0</v>
      </c>
      <c r="AM160" s="12">
        <f>IF(AND(AM$5&gt;=$C160,$D160&gt;ROUNDUP(SUM($AD160:AL160),0)),$D160/$E160,0)</f>
        <v>0</v>
      </c>
      <c r="AN160" s="12">
        <f>IF(AND(AN$5&gt;=$C160,$D160&gt;ROUNDUP(SUM($AD160:AM160),0)),$D160/$E160,0)</f>
        <v>0</v>
      </c>
      <c r="AO160" s="12">
        <f>IF(AND(AO$5&gt;=$C160,$D160&gt;ROUNDUP(SUM($AD160:AN160),0)),$D160/$E160,0)</f>
        <v>0</v>
      </c>
      <c r="AP160" s="12">
        <f>IF(AND(AP$5&gt;=$C160,$D160&gt;ROUNDUP(SUM($AD160:AO160),0)),$D160/$E160,0)</f>
        <v>0</v>
      </c>
      <c r="AQ160" s="12">
        <f>IF(AND(AQ$5&gt;=$C160,$D160&gt;ROUNDUP(SUM($AD160:AP160),0)),$D160/$E160,0)</f>
        <v>0</v>
      </c>
      <c r="AR160" s="12">
        <f>IF(AND(AR$5&gt;=$C160,$D160&gt;ROUNDUP(SUM($AD160:AQ160),0)),$D160/$E160,0)</f>
        <v>0</v>
      </c>
      <c r="AS160" s="12">
        <f>IF(AND(AS$5&gt;=$C160,$D160&gt;ROUNDUP(SUM($AD160:AR160),0)),$D160/$E160,0)</f>
        <v>0</v>
      </c>
      <c r="AT160" s="12">
        <f>IF(AND(AT$5&gt;=$C160,$D160&gt;ROUNDUP(SUM($AD160:AS160),0)),$D160/$E160,0)</f>
        <v>0</v>
      </c>
      <c r="AU160" s="12">
        <f>IF(AND(AU$5&gt;=$C160,$D160&gt;ROUNDUP(SUM($AD160:AT160),0)),$D160/$E160,0)</f>
        <v>0</v>
      </c>
      <c r="AV160" s="12">
        <f>IF(AND(AV$5&gt;=$C160,$D160&gt;ROUNDUP(SUM($AD160:AU160),0)),$D160/$E160,0)</f>
        <v>0</v>
      </c>
      <c r="AW160" s="12">
        <f>IF(AND(AW$5&gt;=$C160,$D160&gt;ROUNDUP(SUM($AD160:AV160),0)),$D160/$E160,0)</f>
        <v>0</v>
      </c>
      <c r="AX160" s="12">
        <f>IF(AND(AX$5&gt;=$C160,$D160&gt;ROUNDUP(SUM($AD160:AW160),0)),$D160/$E160,0)</f>
        <v>0</v>
      </c>
      <c r="AY160" s="12">
        <f>IF(AND(AY$5&gt;=$C160,$D160&gt;ROUNDUP(SUM($AD160:AX160),0)),$D160/$E160,0)</f>
        <v>0</v>
      </c>
      <c r="AZ160" s="12">
        <f>IF(AND(AZ$5&gt;=$C160,$D160&gt;ROUNDUP(SUM($AD160:AY160),0)),$D160/$E160,0)</f>
        <v>0</v>
      </c>
      <c r="BA160" s="12">
        <f>IF(AND(BA$5&gt;=$C160,$D160&gt;ROUNDUP(SUM($AD160:AZ160),0)),$D160/$E160,0)</f>
        <v>2500</v>
      </c>
      <c r="BB160" s="12">
        <f>IF(AND(BB$5&gt;=$C160,$D160&gt;ROUNDUP(SUM($AD160:BA160),0)),$D160/$E160,0)</f>
        <v>2500</v>
      </c>
    </row>
    <row r="161" spans="1:54" outlineLevel="1" x14ac:dyDescent="0.45">
      <c r="B161" s="33">
        <f t="shared" si="401"/>
        <v>24</v>
      </c>
      <c r="C161" s="132">
        <f t="shared" si="402"/>
        <v>44926</v>
      </c>
      <c r="D161" s="108">
        <v>150000</v>
      </c>
      <c r="E161" s="131">
        <v>60</v>
      </c>
      <c r="F161" s="2"/>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t="s">
        <v>0</v>
      </c>
      <c r="AE161" s="12">
        <f>IF(AND(AE$5&gt;=$C161,$D161&gt;ROUNDUP(SUM($AD161:AD161),0)),$D161/$E161,0)</f>
        <v>0</v>
      </c>
      <c r="AF161" s="12">
        <f>IF(AND(AF$5&gt;=$C161,$D161&gt;ROUNDUP(SUM($AD161:AE161),0)),$D161/$E161,0)</f>
        <v>0</v>
      </c>
      <c r="AG161" s="12">
        <f>IF(AND(AG$5&gt;=$C161,$D161&gt;ROUNDUP(SUM($AD161:AF161),0)),$D161/$E161,0)</f>
        <v>0</v>
      </c>
      <c r="AH161" s="12">
        <f>IF(AND(AH$5&gt;=$C161,$D161&gt;ROUNDUP(SUM($AD161:AG161),0)),$D161/$E161,0)</f>
        <v>0</v>
      </c>
      <c r="AI161" s="12">
        <f>IF(AND(AI$5&gt;=$C161,$D161&gt;ROUNDUP(SUM($AD161:AH161),0)),$D161/$E161,0)</f>
        <v>0</v>
      </c>
      <c r="AJ161" s="12">
        <f>IF(AND(AJ$5&gt;=$C161,$D161&gt;ROUNDUP(SUM($AD161:AI161),0)),$D161/$E161,0)</f>
        <v>0</v>
      </c>
      <c r="AK161" s="12">
        <f>IF(AND(AK$5&gt;=$C161,$D161&gt;ROUNDUP(SUM($AD161:AJ161),0)),$D161/$E161,0)</f>
        <v>0</v>
      </c>
      <c r="AL161" s="12">
        <f>IF(AND(AL$5&gt;=$C161,$D161&gt;ROUNDUP(SUM($AD161:AK161),0)),$D161/$E161,0)</f>
        <v>0</v>
      </c>
      <c r="AM161" s="12">
        <f>IF(AND(AM$5&gt;=$C161,$D161&gt;ROUNDUP(SUM($AD161:AL161),0)),$D161/$E161,0)</f>
        <v>0</v>
      </c>
      <c r="AN161" s="12">
        <f>IF(AND(AN$5&gt;=$C161,$D161&gt;ROUNDUP(SUM($AD161:AM161),0)),$D161/$E161,0)</f>
        <v>0</v>
      </c>
      <c r="AO161" s="12">
        <f>IF(AND(AO$5&gt;=$C161,$D161&gt;ROUNDUP(SUM($AD161:AN161),0)),$D161/$E161,0)</f>
        <v>0</v>
      </c>
      <c r="AP161" s="12">
        <f>IF(AND(AP$5&gt;=$C161,$D161&gt;ROUNDUP(SUM($AD161:AO161),0)),$D161/$E161,0)</f>
        <v>0</v>
      </c>
      <c r="AQ161" s="12">
        <f>IF(AND(AQ$5&gt;=$C161,$D161&gt;ROUNDUP(SUM($AD161:AP161),0)),$D161/$E161,0)</f>
        <v>0</v>
      </c>
      <c r="AR161" s="12">
        <f>IF(AND(AR$5&gt;=$C161,$D161&gt;ROUNDUP(SUM($AD161:AQ161),0)),$D161/$E161,0)</f>
        <v>0</v>
      </c>
      <c r="AS161" s="12">
        <f>IF(AND(AS$5&gt;=$C161,$D161&gt;ROUNDUP(SUM($AD161:AR161),0)),$D161/$E161,0)</f>
        <v>0</v>
      </c>
      <c r="AT161" s="12">
        <f>IF(AND(AT$5&gt;=$C161,$D161&gt;ROUNDUP(SUM($AD161:AS161),0)),$D161/$E161,0)</f>
        <v>0</v>
      </c>
      <c r="AU161" s="12">
        <f>IF(AND(AU$5&gt;=$C161,$D161&gt;ROUNDUP(SUM($AD161:AT161),0)),$D161/$E161,0)</f>
        <v>0</v>
      </c>
      <c r="AV161" s="12">
        <f>IF(AND(AV$5&gt;=$C161,$D161&gt;ROUNDUP(SUM($AD161:AU161),0)),$D161/$E161,0)</f>
        <v>0</v>
      </c>
      <c r="AW161" s="12">
        <f>IF(AND(AW$5&gt;=$C161,$D161&gt;ROUNDUP(SUM($AD161:AV161),0)),$D161/$E161,0)</f>
        <v>0</v>
      </c>
      <c r="AX161" s="12">
        <f>IF(AND(AX$5&gt;=$C161,$D161&gt;ROUNDUP(SUM($AD161:AW161),0)),$D161/$E161,0)</f>
        <v>0</v>
      </c>
      <c r="AY161" s="12">
        <f>IF(AND(AY$5&gt;=$C161,$D161&gt;ROUNDUP(SUM($AD161:AX161),0)),$D161/$E161,0)</f>
        <v>0</v>
      </c>
      <c r="AZ161" s="12">
        <f>IF(AND(AZ$5&gt;=$C161,$D161&gt;ROUNDUP(SUM($AD161:AY161),0)),$D161/$E161,0)</f>
        <v>0</v>
      </c>
      <c r="BA161" s="12">
        <f>IF(AND(BA$5&gt;=$C161,$D161&gt;ROUNDUP(SUM($AD161:AZ161),0)),$D161/$E161,0)</f>
        <v>0</v>
      </c>
      <c r="BB161" s="12">
        <f>IF(AND(BB$5&gt;=$C161,$D161&gt;ROUNDUP(SUM($AD161:BA161),0)),$D161/$E161,0)</f>
        <v>2500</v>
      </c>
    </row>
    <row r="162" spans="1:54" s="78" customFormat="1" ht="5" customHeight="1" outlineLevel="1" x14ac:dyDescent="0.45">
      <c r="A162" s="89"/>
      <c r="B162" s="99"/>
      <c r="C162" s="100"/>
      <c r="D162" s="101"/>
      <c r="E162" s="101"/>
      <c r="F162" s="101"/>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row>
    <row r="163" spans="1:54" outlineLevel="1" x14ac:dyDescent="0.45">
      <c r="B163" t="s">
        <v>50</v>
      </c>
      <c r="C163" s="5"/>
      <c r="D163" s="2"/>
      <c r="E163" s="2"/>
      <c r="F163" s="2"/>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t="s">
        <v>0</v>
      </c>
      <c r="AE163" s="102">
        <f>SUM(AE136:AE161)</f>
        <v>68835.565416666679</v>
      </c>
      <c r="AF163" s="102">
        <f t="shared" ref="AF163:BB163" si="403">SUM(AF136:AF161)</f>
        <v>70918.898750000008</v>
      </c>
      <c r="AG163" s="102">
        <f t="shared" si="403"/>
        <v>73002.232083333336</v>
      </c>
      <c r="AH163" s="102">
        <f t="shared" si="403"/>
        <v>75085.565416666665</v>
      </c>
      <c r="AI163" s="102">
        <f t="shared" si="403"/>
        <v>77168.898749999993</v>
      </c>
      <c r="AJ163" s="102">
        <f t="shared" si="403"/>
        <v>79252.232083333321</v>
      </c>
      <c r="AK163" s="102">
        <f t="shared" si="403"/>
        <v>81752.232083333321</v>
      </c>
      <c r="AL163" s="102">
        <f t="shared" si="403"/>
        <v>84252.232083333321</v>
      </c>
      <c r="AM163" s="102">
        <f t="shared" si="403"/>
        <v>86752.232083333321</v>
      </c>
      <c r="AN163" s="102">
        <f t="shared" si="403"/>
        <v>89252.232083333321</v>
      </c>
      <c r="AO163" s="102">
        <f t="shared" si="403"/>
        <v>91752.232083333321</v>
      </c>
      <c r="AP163" s="102">
        <f t="shared" si="403"/>
        <v>94252.232083333321</v>
      </c>
      <c r="AQ163" s="102">
        <f t="shared" si="403"/>
        <v>96752.232083333321</v>
      </c>
      <c r="AR163" s="102">
        <f t="shared" si="403"/>
        <v>99252.232083333321</v>
      </c>
      <c r="AS163" s="102">
        <f t="shared" si="403"/>
        <v>101752.23208333332</v>
      </c>
      <c r="AT163" s="102">
        <f t="shared" si="403"/>
        <v>104252.23208333332</v>
      </c>
      <c r="AU163" s="102">
        <f t="shared" si="403"/>
        <v>106752.23208333332</v>
      </c>
      <c r="AV163" s="102">
        <f t="shared" si="403"/>
        <v>109252.23208333332</v>
      </c>
      <c r="AW163" s="102">
        <f t="shared" si="403"/>
        <v>111752.23208333332</v>
      </c>
      <c r="AX163" s="102">
        <f t="shared" si="403"/>
        <v>114252.23208333332</v>
      </c>
      <c r="AY163" s="102">
        <f t="shared" si="403"/>
        <v>116752.23208333332</v>
      </c>
      <c r="AZ163" s="102">
        <f t="shared" si="403"/>
        <v>119252.23208333332</v>
      </c>
      <c r="BA163" s="102">
        <f t="shared" si="403"/>
        <v>121752.23208333332</v>
      </c>
      <c r="BB163" s="102">
        <f t="shared" si="403"/>
        <v>124252.23208333332</v>
      </c>
    </row>
    <row r="164" spans="1:54" ht="5.0999999999999996" customHeight="1" outlineLevel="1" x14ac:dyDescent="0.45">
      <c r="B164" s="33"/>
      <c r="C164" s="5"/>
      <c r="D164" s="2"/>
      <c r="E164" s="2"/>
      <c r="F164" s="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row>
    <row r="165" spans="1:54" x14ac:dyDescent="0.45">
      <c r="A165" s="36" t="s">
        <v>51</v>
      </c>
      <c r="B165" s="13" t="s">
        <v>75</v>
      </c>
      <c r="C165" s="14"/>
      <c r="D165" s="14"/>
      <c r="E165" s="14"/>
      <c r="F165" s="60"/>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t="s">
        <v>0</v>
      </c>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t="s">
        <v>0</v>
      </c>
    </row>
    <row r="166" spans="1:54" ht="5.0999999999999996" customHeight="1" outlineLevel="1" x14ac:dyDescent="0.45">
      <c r="B166" s="33"/>
      <c r="C166" s="5"/>
      <c r="D166" s="2"/>
      <c r="E166" s="2"/>
      <c r="F166" s="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row>
    <row r="167" spans="1:54" outlineLevel="1" x14ac:dyDescent="0.45">
      <c r="B167" s="19" t="s">
        <v>77</v>
      </c>
      <c r="C167" s="5"/>
      <c r="D167" s="2"/>
      <c r="E167" s="2"/>
      <c r="F167" s="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row>
    <row r="168" spans="1:54" outlineLevel="1" x14ac:dyDescent="0.45">
      <c r="B168" s="33" t="s">
        <v>24</v>
      </c>
      <c r="C168" s="5"/>
      <c r="E168" s="119">
        <v>0.8</v>
      </c>
      <c r="F168" s="2"/>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t="s">
        <v>0</v>
      </c>
      <c r="AE168" s="12">
        <f t="shared" ref="AE168:BB168" si="404">AE91*$E168</f>
        <v>3972688.1720430106</v>
      </c>
      <c r="AF168" s="12">
        <f t="shared" si="404"/>
        <v>4398333.333333333</v>
      </c>
      <c r="AG168" s="12">
        <f t="shared" si="404"/>
        <v>3929032.2580645168</v>
      </c>
      <c r="AH168" s="12">
        <f t="shared" si="404"/>
        <v>4150222.2222222225</v>
      </c>
      <c r="AI168" s="12">
        <f t="shared" si="404"/>
        <v>3972688.1720430106</v>
      </c>
      <c r="AJ168" s="12">
        <f t="shared" si="404"/>
        <v>4150222.2222222225</v>
      </c>
      <c r="AK168" s="12">
        <f t="shared" si="404"/>
        <v>4016344.0860215062</v>
      </c>
      <c r="AL168" s="12">
        <f t="shared" si="404"/>
        <v>4016344.0860215062</v>
      </c>
      <c r="AM168" s="12">
        <f t="shared" si="404"/>
        <v>4150222.2222222225</v>
      </c>
      <c r="AN168" s="12">
        <f t="shared" si="404"/>
        <v>3972688.1720430106</v>
      </c>
      <c r="AO168" s="12">
        <f t="shared" si="404"/>
        <v>4150222.2222222225</v>
      </c>
      <c r="AP168" s="12">
        <f t="shared" si="404"/>
        <v>3987240.1433691755</v>
      </c>
      <c r="AQ168" s="12">
        <f t="shared" si="404"/>
        <v>4001792.1146953404</v>
      </c>
      <c r="AR168" s="12">
        <f t="shared" si="404"/>
        <v>4382222.222222222</v>
      </c>
      <c r="AS168" s="12">
        <f t="shared" si="404"/>
        <v>3972688.1720430106</v>
      </c>
      <c r="AT168" s="12">
        <f t="shared" si="404"/>
        <v>4105111.1111111105</v>
      </c>
      <c r="AU168" s="12">
        <f t="shared" si="404"/>
        <v>4001792.1146953413</v>
      </c>
      <c r="AV168" s="12">
        <f t="shared" si="404"/>
        <v>4135185.1851851852</v>
      </c>
      <c r="AW168" s="12">
        <f t="shared" si="404"/>
        <v>4016344.0860215062</v>
      </c>
      <c r="AX168" s="12">
        <f t="shared" si="404"/>
        <v>4016344.0860215062</v>
      </c>
      <c r="AY168" s="12">
        <f t="shared" si="404"/>
        <v>4135185.1851851852</v>
      </c>
      <c r="AZ168" s="12">
        <f t="shared" si="404"/>
        <v>4001792.1146953413</v>
      </c>
      <c r="BA168" s="12">
        <f t="shared" si="404"/>
        <v>4125160.4938271604</v>
      </c>
      <c r="BB168" s="12">
        <f t="shared" si="404"/>
        <v>4001792.1146953413</v>
      </c>
    </row>
    <row r="169" spans="1:54" outlineLevel="1" x14ac:dyDescent="0.45">
      <c r="B169" s="33" t="s">
        <v>25</v>
      </c>
      <c r="C169" s="5"/>
      <c r="E169" s="119">
        <v>0.5</v>
      </c>
      <c r="F169" s="2"/>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t="s">
        <v>0</v>
      </c>
      <c r="AE169" s="12">
        <f t="shared" ref="AE169:BB169" si="405">AE92*$E169</f>
        <v>2019122.8934033655</v>
      </c>
      <c r="AF169" s="12">
        <f t="shared" si="405"/>
        <v>2225506.9677191707</v>
      </c>
      <c r="AG169" s="12">
        <f t="shared" si="405"/>
        <v>1984178.0570518118</v>
      </c>
      <c r="AH169" s="12">
        <f t="shared" si="405"/>
        <v>2091994.3680571711</v>
      </c>
      <c r="AI169" s="12">
        <f t="shared" si="405"/>
        <v>1995731.6564728031</v>
      </c>
      <c r="AJ169" s="12">
        <f t="shared" si="405"/>
        <v>2078593.9139451308</v>
      </c>
      <c r="AK169" s="12">
        <f t="shared" si="405"/>
        <v>2005565.2275196072</v>
      </c>
      <c r="AL169" s="12">
        <f t="shared" si="405"/>
        <v>2006515.5562021721</v>
      </c>
      <c r="AM169" s="12">
        <f t="shared" si="405"/>
        <v>2074366.0803295018</v>
      </c>
      <c r="AN169" s="12">
        <f t="shared" si="405"/>
        <v>2062370.1723407619</v>
      </c>
      <c r="AO169" s="12">
        <f t="shared" si="405"/>
        <v>2318012.0702537387</v>
      </c>
      <c r="AP169" s="12">
        <f t="shared" si="405"/>
        <v>2244865.4781102524</v>
      </c>
      <c r="AQ169" s="12">
        <f t="shared" si="405"/>
        <v>2188991.7665582835</v>
      </c>
      <c r="AR169" s="12">
        <f t="shared" si="405"/>
        <v>2236580.3485447201</v>
      </c>
      <c r="AS169" s="12">
        <f t="shared" si="405"/>
        <v>2022158.7815569676</v>
      </c>
      <c r="AT169" s="12">
        <f t="shared" si="405"/>
        <v>2084791.8974159767</v>
      </c>
      <c r="AU169" s="12">
        <f t="shared" si="405"/>
        <v>2026961.2052844532</v>
      </c>
      <c r="AV169" s="12">
        <f t="shared" si="405"/>
        <v>2088091.192743843</v>
      </c>
      <c r="AW169" s="12">
        <f t="shared" si="405"/>
        <v>2024426.6904128289</v>
      </c>
      <c r="AX169" s="12">
        <f t="shared" si="405"/>
        <v>2023038.6812964948</v>
      </c>
      <c r="AY169" s="12">
        <f t="shared" si="405"/>
        <v>2110175.9466980919</v>
      </c>
      <c r="AZ169" s="12">
        <f t="shared" si="405"/>
        <v>2121609.2994982139</v>
      </c>
      <c r="BA169" s="12">
        <f t="shared" si="405"/>
        <v>2274778.3785749078</v>
      </c>
      <c r="BB169" s="12">
        <f t="shared" si="405"/>
        <v>2243994.5676974538</v>
      </c>
    </row>
    <row r="170" spans="1:54" outlineLevel="1" x14ac:dyDescent="0.45">
      <c r="B170" s="64" t="s">
        <v>76</v>
      </c>
      <c r="C170" s="5"/>
      <c r="E170" s="2"/>
      <c r="F170" s="2"/>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t="s">
        <v>0</v>
      </c>
      <c r="AE170" s="62">
        <f t="shared" ref="AE170:BB170" si="406">SUM(AE168:AE169)</f>
        <v>5991811.0654463759</v>
      </c>
      <c r="AF170" s="62">
        <f t="shared" si="406"/>
        <v>6623840.3010525033</v>
      </c>
      <c r="AG170" s="62">
        <f t="shared" si="406"/>
        <v>5913210.3151163291</v>
      </c>
      <c r="AH170" s="62">
        <f t="shared" si="406"/>
        <v>6242216.5902793938</v>
      </c>
      <c r="AI170" s="62">
        <f t="shared" si="406"/>
        <v>5968419.8285158137</v>
      </c>
      <c r="AJ170" s="62">
        <f t="shared" si="406"/>
        <v>6228816.136167353</v>
      </c>
      <c r="AK170" s="62">
        <f t="shared" si="406"/>
        <v>6021909.3135411134</v>
      </c>
      <c r="AL170" s="62">
        <f t="shared" si="406"/>
        <v>6022859.6422236785</v>
      </c>
      <c r="AM170" s="62">
        <f t="shared" si="406"/>
        <v>6224588.302551724</v>
      </c>
      <c r="AN170" s="62">
        <f t="shared" si="406"/>
        <v>6035058.3443837725</v>
      </c>
      <c r="AO170" s="62">
        <f t="shared" si="406"/>
        <v>6468234.2924759611</v>
      </c>
      <c r="AP170" s="62">
        <f t="shared" si="406"/>
        <v>6232105.6214794274</v>
      </c>
      <c r="AQ170" s="62">
        <f t="shared" si="406"/>
        <v>6190783.8812536243</v>
      </c>
      <c r="AR170" s="62">
        <f t="shared" si="406"/>
        <v>6618802.5707669426</v>
      </c>
      <c r="AS170" s="62">
        <f t="shared" si="406"/>
        <v>5994846.9535999782</v>
      </c>
      <c r="AT170" s="62">
        <f t="shared" si="406"/>
        <v>6189903.008527087</v>
      </c>
      <c r="AU170" s="62">
        <f t="shared" si="406"/>
        <v>6028753.3199797943</v>
      </c>
      <c r="AV170" s="62">
        <f t="shared" si="406"/>
        <v>6223276.3779290281</v>
      </c>
      <c r="AW170" s="62">
        <f t="shared" si="406"/>
        <v>6040770.7764343349</v>
      </c>
      <c r="AX170" s="62">
        <f t="shared" si="406"/>
        <v>6039382.767318001</v>
      </c>
      <c r="AY170" s="62">
        <f t="shared" si="406"/>
        <v>6245361.1318832766</v>
      </c>
      <c r="AZ170" s="62">
        <f t="shared" si="406"/>
        <v>6123401.4141935557</v>
      </c>
      <c r="BA170" s="62">
        <f t="shared" si="406"/>
        <v>6399938.8724020682</v>
      </c>
      <c r="BB170" s="62">
        <f t="shared" si="406"/>
        <v>6245786.6823927946</v>
      </c>
    </row>
    <row r="171" spans="1:54" ht="5.0999999999999996" customHeight="1" outlineLevel="1" x14ac:dyDescent="0.45">
      <c r="B171" s="61"/>
      <c r="C171" s="5"/>
      <c r="E171" s="2"/>
      <c r="F171" s="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row>
    <row r="172" spans="1:54" outlineLevel="1" x14ac:dyDescent="0.45">
      <c r="B172" s="65" t="s">
        <v>75</v>
      </c>
      <c r="C172" s="5"/>
      <c r="E172" s="2"/>
      <c r="F172" s="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row>
    <row r="173" spans="1:54" outlineLevel="1" x14ac:dyDescent="0.45">
      <c r="B173" s="61" t="s">
        <v>79</v>
      </c>
      <c r="C173" s="5"/>
      <c r="E173" s="2"/>
      <c r="F173" s="2"/>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t="s">
        <v>0</v>
      </c>
      <c r="AE173" s="12">
        <f t="shared" ref="AE173:BB173" si="407">AD90</f>
        <v>8232525.3300000001</v>
      </c>
      <c r="AF173" s="12">
        <f t="shared" ca="1" si="407"/>
        <v>12614010.869030371</v>
      </c>
      <c r="AG173" s="12">
        <f t="shared" ca="1" si="407"/>
        <v>12642476.490589162</v>
      </c>
      <c r="AH173" s="12">
        <f t="shared" ca="1" si="407"/>
        <v>12297962.872830043</v>
      </c>
      <c r="AI173" s="12">
        <f t="shared" ca="1" si="407"/>
        <v>12681352.754115051</v>
      </c>
      <c r="AJ173" s="12">
        <f t="shared" ca="1" si="407"/>
        <v>13767664.175910933</v>
      </c>
      <c r="AK173" s="12">
        <f t="shared" ca="1" si="407"/>
        <v>14095203.00320209</v>
      </c>
      <c r="AL173" s="12">
        <f t="shared" ca="1" si="407"/>
        <v>15079585.507366009</v>
      </c>
      <c r="AM173" s="12">
        <f t="shared" ca="1" si="407"/>
        <v>15823166.326170944</v>
      </c>
      <c r="AN173" s="12">
        <f t="shared" ca="1" si="407"/>
        <v>16198024.279280219</v>
      </c>
      <c r="AO173" s="12">
        <f t="shared" ca="1" si="407"/>
        <v>17253245.92305667</v>
      </c>
      <c r="AP173" s="12">
        <f t="shared" ca="1" si="407"/>
        <v>17524285.962858405</v>
      </c>
      <c r="AQ173" s="12">
        <f t="shared" ca="1" si="407"/>
        <v>18411476.887650322</v>
      </c>
      <c r="AR173" s="12">
        <f t="shared" ca="1" si="407"/>
        <v>19120223.317410041</v>
      </c>
      <c r="AS173" s="12">
        <f t="shared" ca="1" si="407"/>
        <v>19344603.248502504</v>
      </c>
      <c r="AT173" s="12">
        <f t="shared" ca="1" si="407"/>
        <v>18884161.005701769</v>
      </c>
      <c r="AU173" s="12">
        <f t="shared" ca="1" si="407"/>
        <v>19404467.863495134</v>
      </c>
      <c r="AV173" s="12">
        <f t="shared" ca="1" si="407"/>
        <v>20340440.948633868</v>
      </c>
      <c r="AW173" s="12">
        <f t="shared" ca="1" si="407"/>
        <v>20730838.270549674</v>
      </c>
      <c r="AX173" s="12">
        <f t="shared" ca="1" si="407"/>
        <v>21693010.294322785</v>
      </c>
      <c r="AY173" s="12">
        <f t="shared" ca="1" si="407"/>
        <v>22444879.450926621</v>
      </c>
      <c r="AZ173" s="12">
        <f t="shared" ca="1" si="407"/>
        <v>22856507.758896027</v>
      </c>
      <c r="BA173" s="12">
        <f t="shared" ca="1" si="407"/>
        <v>23787907.367091797</v>
      </c>
      <c r="BB173" s="12">
        <f t="shared" ca="1" si="407"/>
        <v>24260577.490065325</v>
      </c>
    </row>
    <row r="174" spans="1:54" outlineLevel="1" x14ac:dyDescent="0.45">
      <c r="B174" s="61" t="s">
        <v>80</v>
      </c>
      <c r="C174" s="5"/>
      <c r="E174" s="2"/>
      <c r="F174" s="2"/>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t="s">
        <v>0</v>
      </c>
      <c r="AE174" s="12">
        <f t="shared" ref="AE174:BB174" ca="1" si="408">AE223+AE229+AE233</f>
        <v>1381485.5390303712</v>
      </c>
      <c r="AF174" s="12">
        <f t="shared" ca="1" si="408"/>
        <v>28465.621558791841</v>
      </c>
      <c r="AG174" s="12">
        <f t="shared" ca="1" si="408"/>
        <v>-344513.61775912053</v>
      </c>
      <c r="AH174" s="12">
        <f t="shared" ca="1" si="408"/>
        <v>383389.88128500851</v>
      </c>
      <c r="AI174" s="12">
        <f t="shared" ca="1" si="408"/>
        <v>1086311.4217958828</v>
      </c>
      <c r="AJ174" s="12">
        <f t="shared" ca="1" si="408"/>
        <v>327538.82729115768</v>
      </c>
      <c r="AK174" s="12">
        <f t="shared" ca="1" si="408"/>
        <v>984382.50416391902</v>
      </c>
      <c r="AL174" s="12">
        <f t="shared" ca="1" si="408"/>
        <v>743580.81880493509</v>
      </c>
      <c r="AM174" s="12">
        <f t="shared" ca="1" si="408"/>
        <v>374857.95310927485</v>
      </c>
      <c r="AN174" s="12">
        <f t="shared" ca="1" si="408"/>
        <v>1055221.6437764484</v>
      </c>
      <c r="AO174" s="12">
        <f t="shared" ca="1" si="408"/>
        <v>271040.03980173625</v>
      </c>
      <c r="AP174" s="12">
        <f t="shared" ca="1" si="408"/>
        <v>887190.92479191674</v>
      </c>
      <c r="AQ174" s="12">
        <f t="shared" ca="1" si="408"/>
        <v>708746.42975971976</v>
      </c>
      <c r="AR174" s="12">
        <f t="shared" ca="1" si="408"/>
        <v>224379.93109246186</v>
      </c>
      <c r="AS174" s="12">
        <f t="shared" ca="1" si="408"/>
        <v>-460442.24280073331</v>
      </c>
      <c r="AT174" s="12">
        <f t="shared" ca="1" si="408"/>
        <v>520306.85779336607</v>
      </c>
      <c r="AU174" s="12">
        <f t="shared" ca="1" si="408"/>
        <v>935973.08513873513</v>
      </c>
      <c r="AV174" s="12">
        <f t="shared" ca="1" si="408"/>
        <v>390397.32191580546</v>
      </c>
      <c r="AW174" s="12">
        <f t="shared" ca="1" si="408"/>
        <v>962172.0237731128</v>
      </c>
      <c r="AX174" s="12">
        <f t="shared" ca="1" si="408"/>
        <v>751869.15660383424</v>
      </c>
      <c r="AY174" s="12">
        <f t="shared" ca="1" si="408"/>
        <v>411628.30796940799</v>
      </c>
      <c r="AZ174" s="12">
        <f t="shared" ca="1" si="408"/>
        <v>931399.60819577239</v>
      </c>
      <c r="BA174" s="12">
        <f t="shared" ca="1" si="408"/>
        <v>472670.12297352753</v>
      </c>
      <c r="BB174" s="12">
        <f t="shared" ca="1" si="408"/>
        <v>780726.19683279924</v>
      </c>
    </row>
    <row r="175" spans="1:54" outlineLevel="1" x14ac:dyDescent="0.45">
      <c r="B175" s="61" t="s">
        <v>81</v>
      </c>
      <c r="C175" s="5"/>
      <c r="E175" s="2"/>
      <c r="F175" s="2"/>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t="s">
        <v>0</v>
      </c>
      <c r="AE175" s="107">
        <v>0</v>
      </c>
      <c r="AF175" s="107">
        <v>0</v>
      </c>
      <c r="AG175" s="107">
        <v>0</v>
      </c>
      <c r="AH175" s="107">
        <v>0</v>
      </c>
      <c r="AI175" s="107">
        <v>0</v>
      </c>
      <c r="AJ175" s="107">
        <v>0</v>
      </c>
      <c r="AK175" s="107">
        <v>0</v>
      </c>
      <c r="AL175" s="107">
        <v>0</v>
      </c>
      <c r="AM175" s="107">
        <v>0</v>
      </c>
      <c r="AN175" s="107">
        <v>0</v>
      </c>
      <c r="AO175" s="107">
        <v>0</v>
      </c>
      <c r="AP175" s="107">
        <v>0</v>
      </c>
      <c r="AQ175" s="107">
        <v>0</v>
      </c>
      <c r="AR175" s="107">
        <v>0</v>
      </c>
      <c r="AS175" s="107">
        <v>0</v>
      </c>
      <c r="AT175" s="107">
        <v>0</v>
      </c>
      <c r="AU175" s="107">
        <v>0</v>
      </c>
      <c r="AV175" s="107">
        <v>0</v>
      </c>
      <c r="AW175" s="107">
        <v>0</v>
      </c>
      <c r="AX175" s="107">
        <v>0</v>
      </c>
      <c r="AY175" s="107">
        <v>0</v>
      </c>
      <c r="AZ175" s="107">
        <v>0</v>
      </c>
      <c r="BA175" s="107">
        <v>0</v>
      </c>
      <c r="BB175" s="107">
        <v>0</v>
      </c>
    </row>
    <row r="176" spans="1:54" outlineLevel="1" x14ac:dyDescent="0.45">
      <c r="B176" s="61" t="s">
        <v>82</v>
      </c>
      <c r="C176" s="5"/>
      <c r="E176" s="2"/>
      <c r="F176" s="2"/>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t="s">
        <v>0</v>
      </c>
      <c r="AE176" s="12">
        <f t="shared" ref="AE176:BB176" ca="1" si="409">AE173+AE174-AE175</f>
        <v>9614010.8690303713</v>
      </c>
      <c r="AF176" s="12">
        <f t="shared" ca="1" si="409"/>
        <v>12642476.490589162</v>
      </c>
      <c r="AG176" s="12">
        <f t="shared" ca="1" si="409"/>
        <v>12297962.872830043</v>
      </c>
      <c r="AH176" s="12">
        <f t="shared" ca="1" si="409"/>
        <v>12681352.754115051</v>
      </c>
      <c r="AI176" s="12">
        <f t="shared" ca="1" si="409"/>
        <v>13767664.175910933</v>
      </c>
      <c r="AJ176" s="12">
        <f t="shared" ca="1" si="409"/>
        <v>14095203.00320209</v>
      </c>
      <c r="AK176" s="12">
        <f t="shared" ca="1" si="409"/>
        <v>15079585.507366009</v>
      </c>
      <c r="AL176" s="12">
        <f t="shared" ca="1" si="409"/>
        <v>15823166.326170944</v>
      </c>
      <c r="AM176" s="12">
        <f t="shared" ca="1" si="409"/>
        <v>16198024.279280219</v>
      </c>
      <c r="AN176" s="12">
        <f t="shared" ca="1" si="409"/>
        <v>17253245.92305667</v>
      </c>
      <c r="AO176" s="12">
        <f t="shared" ca="1" si="409"/>
        <v>17524285.962858405</v>
      </c>
      <c r="AP176" s="12">
        <f t="shared" ca="1" si="409"/>
        <v>18411476.887650322</v>
      </c>
      <c r="AQ176" s="12">
        <f t="shared" ca="1" si="409"/>
        <v>19120223.317410041</v>
      </c>
      <c r="AR176" s="12">
        <f t="shared" ca="1" si="409"/>
        <v>19344603.248502504</v>
      </c>
      <c r="AS176" s="12">
        <f t="shared" ca="1" si="409"/>
        <v>18884161.005701769</v>
      </c>
      <c r="AT176" s="12">
        <f t="shared" ca="1" si="409"/>
        <v>19404467.863495134</v>
      </c>
      <c r="AU176" s="12">
        <f t="shared" ca="1" si="409"/>
        <v>20340440.948633868</v>
      </c>
      <c r="AV176" s="12">
        <f t="shared" ca="1" si="409"/>
        <v>20730838.270549674</v>
      </c>
      <c r="AW176" s="12">
        <f t="shared" ca="1" si="409"/>
        <v>21693010.294322785</v>
      </c>
      <c r="AX176" s="12">
        <f t="shared" ca="1" si="409"/>
        <v>22444879.450926621</v>
      </c>
      <c r="AY176" s="12">
        <f t="shared" ca="1" si="409"/>
        <v>22856507.758896027</v>
      </c>
      <c r="AZ176" s="12">
        <f t="shared" ca="1" si="409"/>
        <v>23787907.367091797</v>
      </c>
      <c r="BA176" s="12">
        <f t="shared" ca="1" si="409"/>
        <v>24260577.490065325</v>
      </c>
      <c r="BB176" s="12">
        <f t="shared" ca="1" si="409"/>
        <v>25041303.686898123</v>
      </c>
    </row>
    <row r="177" spans="1:54" outlineLevel="1" x14ac:dyDescent="0.45">
      <c r="B177" s="63" t="s">
        <v>75</v>
      </c>
      <c r="C177" s="5"/>
      <c r="E177" s="2"/>
      <c r="F177" s="2"/>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t="s">
        <v>0</v>
      </c>
      <c r="AD177" s="62">
        <v>0</v>
      </c>
      <c r="AE177" s="62">
        <f t="shared" ref="AE177" ca="1" si="410">MIN(AE170,MAX(0,AD177-AE176))</f>
        <v>0</v>
      </c>
      <c r="AF177" s="62">
        <f t="shared" ref="AF177" ca="1" si="411">MIN(AF170,MAX(0,AE177-AF176))</f>
        <v>0</v>
      </c>
      <c r="AG177" s="62">
        <f t="shared" ref="AG177" ca="1" si="412">MIN(AG170,MAX(0,AF177-AG176))</f>
        <v>0</v>
      </c>
      <c r="AH177" s="62">
        <f t="shared" ref="AH177" ca="1" si="413">MIN(AH170,MAX(0,AG177-AH176))</f>
        <v>0</v>
      </c>
      <c r="AI177" s="62">
        <f t="shared" ref="AI177" ca="1" si="414">MIN(AI170,MAX(0,AH177-AI176))</f>
        <v>0</v>
      </c>
      <c r="AJ177" s="62">
        <f t="shared" ref="AJ177" ca="1" si="415">MIN(AJ170,MAX(0,AI177-AJ176))</f>
        <v>0</v>
      </c>
      <c r="AK177" s="62">
        <f t="shared" ref="AK177" ca="1" si="416">MIN(AK170,MAX(0,AJ177-AK176))</f>
        <v>0</v>
      </c>
      <c r="AL177" s="62">
        <f t="shared" ref="AL177" ca="1" si="417">MIN(AL170,MAX(0,AK177-AL176))</f>
        <v>0</v>
      </c>
      <c r="AM177" s="62">
        <f t="shared" ref="AM177" ca="1" si="418">MIN(AM170,MAX(0,AL177-AM176))</f>
        <v>0</v>
      </c>
      <c r="AN177" s="62">
        <f t="shared" ref="AN177" ca="1" si="419">MIN(AN170,MAX(0,AM177-AN176))</f>
        <v>0</v>
      </c>
      <c r="AO177" s="62">
        <f t="shared" ref="AO177" ca="1" si="420">MIN(AO170,MAX(0,AN177-AO176))</f>
        <v>0</v>
      </c>
      <c r="AP177" s="62">
        <f t="shared" ref="AP177" ca="1" si="421">MIN(AP170,MAX(0,AO177-AP176))</f>
        <v>0</v>
      </c>
      <c r="AQ177" s="62">
        <f t="shared" ref="AQ177" ca="1" si="422">MIN(AQ170,MAX(0,AP177-AQ176))</f>
        <v>0</v>
      </c>
      <c r="AR177" s="62">
        <f t="shared" ref="AR177" ca="1" si="423">MIN(AR170,MAX(0,AQ177-AR176))</f>
        <v>0</v>
      </c>
      <c r="AS177" s="62">
        <f t="shared" ref="AS177" ca="1" si="424">MIN(AS170,MAX(0,AR177-AS176))</f>
        <v>0</v>
      </c>
      <c r="AT177" s="62">
        <f t="shared" ref="AT177" ca="1" si="425">MIN(AT170,MAX(0,AS177-AT176))</f>
        <v>0</v>
      </c>
      <c r="AU177" s="62">
        <f t="shared" ref="AU177" ca="1" si="426">MIN(AU170,MAX(0,AT177-AU176))</f>
        <v>0</v>
      </c>
      <c r="AV177" s="62">
        <f t="shared" ref="AV177" ca="1" si="427">MIN(AV170,MAX(0,AU177-AV176))</f>
        <v>0</v>
      </c>
      <c r="AW177" s="62">
        <f t="shared" ref="AW177" ca="1" si="428">MIN(AW170,MAX(0,AV177-AW176))</f>
        <v>0</v>
      </c>
      <c r="AX177" s="62">
        <f t="shared" ref="AX177" ca="1" si="429">MIN(AX170,MAX(0,AW177-AX176))</f>
        <v>0</v>
      </c>
      <c r="AY177" s="62">
        <f t="shared" ref="AY177" ca="1" si="430">MIN(AY170,MAX(0,AX177-AY176))</f>
        <v>0</v>
      </c>
      <c r="AZ177" s="62">
        <f t="shared" ref="AZ177" ca="1" si="431">MIN(AZ170,MAX(0,AY177-AZ176))</f>
        <v>0</v>
      </c>
      <c r="BA177" s="62">
        <f t="shared" ref="BA177" ca="1" si="432">MIN(BA170,MAX(0,AZ177-BA176))</f>
        <v>0</v>
      </c>
      <c r="BB177" s="62">
        <f t="shared" ref="BB177" ca="1" si="433">MIN(BB170,MAX(0,BA177-BB176))</f>
        <v>0</v>
      </c>
    </row>
    <row r="178" spans="1:54" ht="5.0999999999999996" customHeight="1" outlineLevel="1" x14ac:dyDescent="0.45">
      <c r="B178" s="61"/>
      <c r="C178" s="5"/>
      <c r="E178" s="2"/>
      <c r="F178" s="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row>
    <row r="179" spans="1:54" outlineLevel="1" x14ac:dyDescent="0.45">
      <c r="B179" s="65" t="s">
        <v>114</v>
      </c>
      <c r="C179" s="5"/>
      <c r="E179" s="119">
        <v>0.05</v>
      </c>
      <c r="F179" s="2"/>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t="s">
        <v>0</v>
      </c>
      <c r="AE179" s="12">
        <f t="shared" ref="AE179:BB179" ca="1" si="434">AE177*($E179/12)</f>
        <v>0</v>
      </c>
      <c r="AF179" s="12">
        <f t="shared" ca="1" si="434"/>
        <v>0</v>
      </c>
      <c r="AG179" s="12">
        <f t="shared" ca="1" si="434"/>
        <v>0</v>
      </c>
      <c r="AH179" s="12">
        <f t="shared" ca="1" si="434"/>
        <v>0</v>
      </c>
      <c r="AI179" s="12">
        <f t="shared" ca="1" si="434"/>
        <v>0</v>
      </c>
      <c r="AJ179" s="12">
        <f t="shared" ca="1" si="434"/>
        <v>0</v>
      </c>
      <c r="AK179" s="12">
        <f t="shared" ca="1" si="434"/>
        <v>0</v>
      </c>
      <c r="AL179" s="12">
        <f t="shared" ca="1" si="434"/>
        <v>0</v>
      </c>
      <c r="AM179" s="12">
        <f t="shared" ca="1" si="434"/>
        <v>0</v>
      </c>
      <c r="AN179" s="12">
        <f t="shared" ca="1" si="434"/>
        <v>0</v>
      </c>
      <c r="AO179" s="12">
        <f t="shared" ca="1" si="434"/>
        <v>0</v>
      </c>
      <c r="AP179" s="12">
        <f t="shared" ca="1" si="434"/>
        <v>0</v>
      </c>
      <c r="AQ179" s="12">
        <f t="shared" ca="1" si="434"/>
        <v>0</v>
      </c>
      <c r="AR179" s="12">
        <f t="shared" ca="1" si="434"/>
        <v>0</v>
      </c>
      <c r="AS179" s="12">
        <f t="shared" ca="1" si="434"/>
        <v>0</v>
      </c>
      <c r="AT179" s="12">
        <f t="shared" ca="1" si="434"/>
        <v>0</v>
      </c>
      <c r="AU179" s="12">
        <f t="shared" ca="1" si="434"/>
        <v>0</v>
      </c>
      <c r="AV179" s="12">
        <f t="shared" ca="1" si="434"/>
        <v>0</v>
      </c>
      <c r="AW179" s="12">
        <f t="shared" ca="1" si="434"/>
        <v>0</v>
      </c>
      <c r="AX179" s="12">
        <f t="shared" ca="1" si="434"/>
        <v>0</v>
      </c>
      <c r="AY179" s="12">
        <f t="shared" ca="1" si="434"/>
        <v>0</v>
      </c>
      <c r="AZ179" s="12">
        <f t="shared" ca="1" si="434"/>
        <v>0</v>
      </c>
      <c r="BA179" s="12">
        <f t="shared" ca="1" si="434"/>
        <v>0</v>
      </c>
      <c r="BB179" s="12">
        <f t="shared" ca="1" si="434"/>
        <v>0</v>
      </c>
    </row>
    <row r="180" spans="1:54" ht="5.0999999999999996" customHeight="1" outlineLevel="1" x14ac:dyDescent="0.45">
      <c r="B180" s="33"/>
      <c r="C180" s="5"/>
      <c r="D180" s="2"/>
      <c r="E180" s="2"/>
      <c r="F180" s="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row>
    <row r="181" spans="1:54" x14ac:dyDescent="0.45">
      <c r="A181" s="36" t="s">
        <v>51</v>
      </c>
      <c r="B181" s="13" t="s">
        <v>32</v>
      </c>
      <c r="C181" s="14"/>
      <c r="D181" s="14"/>
      <c r="E181" s="14"/>
      <c r="F181" s="60"/>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t="s">
        <v>0</v>
      </c>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t="s">
        <v>0</v>
      </c>
    </row>
    <row r="182" spans="1:54" ht="5.0999999999999996" customHeight="1" outlineLevel="1" x14ac:dyDescent="0.45">
      <c r="B182" s="33"/>
      <c r="C182" s="5"/>
      <c r="D182" s="2"/>
      <c r="E182" s="2"/>
      <c r="F182" s="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row>
    <row r="183" spans="1:54" outlineLevel="1" x14ac:dyDescent="0.45">
      <c r="B183" s="65" t="s">
        <v>78</v>
      </c>
      <c r="C183" s="5"/>
      <c r="E183" s="124">
        <f>E106</f>
        <v>3000000</v>
      </c>
      <c r="F183" s="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row>
    <row r="184" spans="1:54" outlineLevel="1" x14ac:dyDescent="0.45">
      <c r="B184" s="65" t="s">
        <v>91</v>
      </c>
      <c r="C184" s="5"/>
      <c r="E184" s="108">
        <v>100000</v>
      </c>
      <c r="F184" s="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04"/>
      <c r="AQ184" s="12"/>
      <c r="AR184" s="12"/>
      <c r="AS184" s="12"/>
      <c r="AT184" s="12"/>
      <c r="AU184" s="12"/>
      <c r="AV184" s="12"/>
      <c r="AW184" s="12"/>
      <c r="AX184" s="12"/>
      <c r="AY184" s="12"/>
      <c r="AZ184" s="12"/>
      <c r="BA184" s="12"/>
      <c r="BB184" s="12"/>
    </row>
    <row r="185" spans="1:54" ht="5.0999999999999996" customHeight="1" outlineLevel="1" x14ac:dyDescent="0.45">
      <c r="B185" s="33"/>
      <c r="C185" s="5"/>
      <c r="E185" s="2"/>
      <c r="F185" s="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row>
    <row r="186" spans="1:54" s="19" customFormat="1" outlineLevel="1" x14ac:dyDescent="0.45">
      <c r="A186" s="52"/>
      <c r="B186" s="65" t="s">
        <v>85</v>
      </c>
      <c r="C186" s="66"/>
      <c r="E186" s="67"/>
      <c r="F186" s="6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t="s">
        <v>0</v>
      </c>
      <c r="AE186" s="58">
        <f>E106</f>
        <v>3000000</v>
      </c>
      <c r="AF186" s="58">
        <f t="shared" ref="AF186" si="435">AE189</f>
        <v>3000000</v>
      </c>
      <c r="AG186" s="58">
        <f t="shared" ref="AG186" si="436">AF189</f>
        <v>3000000</v>
      </c>
      <c r="AH186" s="58">
        <f t="shared" ref="AH186" si="437">AG189</f>
        <v>2900000</v>
      </c>
      <c r="AI186" s="58">
        <f t="shared" ref="AI186" si="438">AH189</f>
        <v>2900000</v>
      </c>
      <c r="AJ186" s="58">
        <f t="shared" ref="AJ186" si="439">AI189</f>
        <v>2900000</v>
      </c>
      <c r="AK186" s="58">
        <f t="shared" ref="AK186" si="440">AJ189</f>
        <v>2800000</v>
      </c>
      <c r="AL186" s="58">
        <f t="shared" ref="AL186" si="441">AK189</f>
        <v>2800000</v>
      </c>
      <c r="AM186" s="58">
        <f t="shared" ref="AM186" si="442">AL189</f>
        <v>2800000</v>
      </c>
      <c r="AN186" s="58">
        <f t="shared" ref="AN186" si="443">AM189</f>
        <v>2700000</v>
      </c>
      <c r="AO186" s="58">
        <f t="shared" ref="AO186" si="444">AN189</f>
        <v>2700000</v>
      </c>
      <c r="AP186" s="58">
        <f t="shared" ref="AP186" si="445">AO189</f>
        <v>2700000</v>
      </c>
      <c r="AQ186" s="58">
        <f t="shared" ref="AQ186" si="446">AP189</f>
        <v>2600000</v>
      </c>
      <c r="AR186" s="58">
        <f t="shared" ref="AR186" si="447">AQ189</f>
        <v>2600000</v>
      </c>
      <c r="AS186" s="58">
        <f t="shared" ref="AS186" si="448">AR189</f>
        <v>2600000</v>
      </c>
      <c r="AT186" s="58">
        <f t="shared" ref="AT186" si="449">AS189</f>
        <v>2500000</v>
      </c>
      <c r="AU186" s="58">
        <f t="shared" ref="AU186" si="450">AT189</f>
        <v>2500000</v>
      </c>
      <c r="AV186" s="58">
        <f t="shared" ref="AV186" si="451">AU189</f>
        <v>2500000</v>
      </c>
      <c r="AW186" s="58">
        <f t="shared" ref="AW186" si="452">AV189</f>
        <v>2400000</v>
      </c>
      <c r="AX186" s="58">
        <f t="shared" ref="AX186" si="453">AW189</f>
        <v>2400000</v>
      </c>
      <c r="AY186" s="58">
        <f t="shared" ref="AY186" si="454">AX189</f>
        <v>2400000</v>
      </c>
      <c r="AZ186" s="58">
        <f t="shared" ref="AZ186" si="455">AY189</f>
        <v>2300000</v>
      </c>
      <c r="BA186" s="58">
        <f t="shared" ref="BA186" si="456">AZ189</f>
        <v>2300000</v>
      </c>
      <c r="BB186" s="58">
        <f t="shared" ref="BB186" si="457">BA189</f>
        <v>2300000</v>
      </c>
    </row>
    <row r="187" spans="1:54" s="19" customFormat="1" outlineLevel="1" x14ac:dyDescent="0.45">
      <c r="A187" s="52"/>
      <c r="B187" s="33" t="s">
        <v>86</v>
      </c>
      <c r="C187" s="66"/>
      <c r="E187" s="67"/>
      <c r="F187" s="6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t="s">
        <v>0</v>
      </c>
      <c r="AE187" s="107">
        <v>0</v>
      </c>
      <c r="AF187" s="107">
        <v>0</v>
      </c>
      <c r="AG187" s="107">
        <v>0</v>
      </c>
      <c r="AH187" s="107">
        <v>0</v>
      </c>
      <c r="AI187" s="107">
        <v>0</v>
      </c>
      <c r="AJ187" s="107">
        <v>0</v>
      </c>
      <c r="AK187" s="107">
        <v>0</v>
      </c>
      <c r="AL187" s="107">
        <v>0</v>
      </c>
      <c r="AM187" s="107">
        <v>0</v>
      </c>
      <c r="AN187" s="107">
        <v>0</v>
      </c>
      <c r="AO187" s="107">
        <v>0</v>
      </c>
      <c r="AP187" s="107">
        <v>0</v>
      </c>
      <c r="AQ187" s="107">
        <v>0</v>
      </c>
      <c r="AR187" s="107">
        <v>0</v>
      </c>
      <c r="AS187" s="107">
        <v>0</v>
      </c>
      <c r="AT187" s="107">
        <v>0</v>
      </c>
      <c r="AU187" s="107">
        <v>0</v>
      </c>
      <c r="AV187" s="107">
        <v>0</v>
      </c>
      <c r="AW187" s="107">
        <v>0</v>
      </c>
      <c r="AX187" s="107">
        <v>0</v>
      </c>
      <c r="AY187" s="107">
        <v>0</v>
      </c>
      <c r="AZ187" s="107">
        <v>0</v>
      </c>
      <c r="BA187" s="107">
        <v>0</v>
      </c>
      <c r="BB187" s="107">
        <v>0</v>
      </c>
    </row>
    <row r="188" spans="1:54" outlineLevel="1" x14ac:dyDescent="0.45">
      <c r="B188" s="33" t="s">
        <v>83</v>
      </c>
      <c r="C188" s="5"/>
      <c r="E188" s="2"/>
      <c r="F188" s="2"/>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t="s">
        <v>0</v>
      </c>
      <c r="AE188" s="12">
        <f>MIN(AE186,IF(MOD(MONTH(AE87),3)=0,$E$184,0))</f>
        <v>0</v>
      </c>
      <c r="AF188" s="12">
        <f>MIN(AF186,IF(MOD(MONTH(AF87),3)=0,$E$184,0))</f>
        <v>0</v>
      </c>
      <c r="AG188" s="12">
        <f>MIN(AG186,IF(MOD(MONTH(AG87),3)=0,$E$184,0))</f>
        <v>100000</v>
      </c>
      <c r="AH188" s="12">
        <f>MIN(AH186,IF(MOD(MONTH(AH87),3)=0,$E$184,0))</f>
        <v>0</v>
      </c>
      <c r="AI188" s="12">
        <f>MIN(AI186,IF(MOD(MONTH(AI87),3)=0,$E$184,0))</f>
        <v>0</v>
      </c>
      <c r="AJ188" s="12">
        <f>MIN(AJ186,IF(MOD(MONTH(AJ87),3)=0,$E$184,0))</f>
        <v>100000</v>
      </c>
      <c r="AK188" s="12">
        <f>MIN(AK186,IF(MOD(MONTH(AK87),3)=0,$E$184,0))</f>
        <v>0</v>
      </c>
      <c r="AL188" s="12">
        <f>MIN(AL186,IF(MOD(MONTH(AL87),3)=0,$E$184,0))</f>
        <v>0</v>
      </c>
      <c r="AM188" s="12">
        <f>MIN(AM186,IF(MOD(MONTH(AM87),3)=0,$E$184,0))</f>
        <v>100000</v>
      </c>
      <c r="AN188" s="12">
        <f>MIN(AN186,IF(MOD(MONTH(AN87),3)=0,$E$184,0))</f>
        <v>0</v>
      </c>
      <c r="AO188" s="12">
        <f>MIN(AO186,IF(MOD(MONTH(AO87),3)=0,$E$184,0))</f>
        <v>0</v>
      </c>
      <c r="AP188" s="12">
        <f>MIN(AP186,IF(MOD(MONTH(AP87),3)=0,$E$184,0))</f>
        <v>100000</v>
      </c>
      <c r="AQ188" s="12">
        <f>MIN(AQ186,IF(MOD(MONTH(AQ87),3)=0,$E$184,0))</f>
        <v>0</v>
      </c>
      <c r="AR188" s="12">
        <f>MIN(AR186,IF(MOD(MONTH(AR87),3)=0,$E$184,0))</f>
        <v>0</v>
      </c>
      <c r="AS188" s="12">
        <f>MIN(AS186,IF(MOD(MONTH(AS87),3)=0,$E$184,0))</f>
        <v>100000</v>
      </c>
      <c r="AT188" s="12">
        <f>MIN(AT186,IF(MOD(MONTH(AT87),3)=0,$E$184,0))</f>
        <v>0</v>
      </c>
      <c r="AU188" s="12">
        <f>MIN(AU186,IF(MOD(MONTH(AU87),3)=0,$E$184,0))</f>
        <v>0</v>
      </c>
      <c r="AV188" s="12">
        <f>MIN(AV186,IF(MOD(MONTH(AV87),3)=0,$E$184,0))</f>
        <v>100000</v>
      </c>
      <c r="AW188" s="12">
        <f>MIN(AW186,IF(MOD(MONTH(AW87),3)=0,$E$184,0))</f>
        <v>0</v>
      </c>
      <c r="AX188" s="12">
        <f>MIN(AX186,IF(MOD(MONTH(AX87),3)=0,$E$184,0))</f>
        <v>0</v>
      </c>
      <c r="AY188" s="12">
        <f>MIN(AY186,IF(MOD(MONTH(AY87),3)=0,$E$184,0))</f>
        <v>100000</v>
      </c>
      <c r="AZ188" s="12">
        <f>MIN(AZ186,IF(MOD(MONTH(AZ87),3)=0,$E$184,0))</f>
        <v>0</v>
      </c>
      <c r="BA188" s="12">
        <f>MIN(BA186,IF(MOD(MONTH(BA87),3)=0,$E$184,0))</f>
        <v>0</v>
      </c>
      <c r="BB188" s="12">
        <f>MIN(BB186,IF(MOD(MONTH(BB87),3)=0,$E$184,0))</f>
        <v>100000</v>
      </c>
    </row>
    <row r="189" spans="1:54" s="19" customFormat="1" outlineLevel="1" x14ac:dyDescent="0.45">
      <c r="A189" s="52"/>
      <c r="B189" s="65" t="s">
        <v>84</v>
      </c>
      <c r="C189" s="66"/>
      <c r="E189" s="67"/>
      <c r="F189" s="67"/>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t="s">
        <v>0</v>
      </c>
      <c r="AD189" s="77" t="s">
        <v>0</v>
      </c>
      <c r="AE189" s="58">
        <f t="shared" ref="AE189:BB189" si="458">AE186+AE187-AE188</f>
        <v>3000000</v>
      </c>
      <c r="AF189" s="58">
        <f t="shared" si="458"/>
        <v>3000000</v>
      </c>
      <c r="AG189" s="58">
        <f t="shared" si="458"/>
        <v>2900000</v>
      </c>
      <c r="AH189" s="58">
        <f t="shared" si="458"/>
        <v>2900000</v>
      </c>
      <c r="AI189" s="58">
        <f t="shared" si="458"/>
        <v>2900000</v>
      </c>
      <c r="AJ189" s="58">
        <f t="shared" si="458"/>
        <v>2800000</v>
      </c>
      <c r="AK189" s="58">
        <f t="shared" si="458"/>
        <v>2800000</v>
      </c>
      <c r="AL189" s="58">
        <f t="shared" si="458"/>
        <v>2800000</v>
      </c>
      <c r="AM189" s="58">
        <f t="shared" si="458"/>
        <v>2700000</v>
      </c>
      <c r="AN189" s="58">
        <f t="shared" si="458"/>
        <v>2700000</v>
      </c>
      <c r="AO189" s="58">
        <f t="shared" si="458"/>
        <v>2700000</v>
      </c>
      <c r="AP189" s="58">
        <f t="shared" si="458"/>
        <v>2600000</v>
      </c>
      <c r="AQ189" s="58">
        <f t="shared" si="458"/>
        <v>2600000</v>
      </c>
      <c r="AR189" s="58">
        <f t="shared" si="458"/>
        <v>2600000</v>
      </c>
      <c r="AS189" s="58">
        <f t="shared" si="458"/>
        <v>2500000</v>
      </c>
      <c r="AT189" s="58">
        <f t="shared" si="458"/>
        <v>2500000</v>
      </c>
      <c r="AU189" s="58">
        <f t="shared" si="458"/>
        <v>2500000</v>
      </c>
      <c r="AV189" s="58">
        <f t="shared" si="458"/>
        <v>2400000</v>
      </c>
      <c r="AW189" s="58">
        <f t="shared" si="458"/>
        <v>2400000</v>
      </c>
      <c r="AX189" s="58">
        <f t="shared" si="458"/>
        <v>2400000</v>
      </c>
      <c r="AY189" s="58">
        <f t="shared" si="458"/>
        <v>2300000</v>
      </c>
      <c r="AZ189" s="58">
        <f t="shared" si="458"/>
        <v>2300000</v>
      </c>
      <c r="BA189" s="58">
        <f t="shared" si="458"/>
        <v>2300000</v>
      </c>
      <c r="BB189" s="58">
        <f t="shared" si="458"/>
        <v>2200000</v>
      </c>
    </row>
    <row r="190" spans="1:54" ht="5.0999999999999996" customHeight="1" outlineLevel="1" x14ac:dyDescent="0.45">
      <c r="B190" s="33"/>
      <c r="C190" s="5"/>
      <c r="E190" s="2"/>
      <c r="F190" s="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row>
    <row r="191" spans="1:54" outlineLevel="1" x14ac:dyDescent="0.45">
      <c r="B191" s="65" t="s">
        <v>114</v>
      </c>
      <c r="C191" s="5"/>
      <c r="E191" s="125">
        <v>0.05</v>
      </c>
      <c r="F191" s="2"/>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12">
        <f t="shared" ref="AE191:BB191" si="459">AE186*($E$191/12)</f>
        <v>12500</v>
      </c>
      <c r="AF191" s="12">
        <f t="shared" si="459"/>
        <v>12500</v>
      </c>
      <c r="AG191" s="12">
        <f t="shared" si="459"/>
        <v>12500</v>
      </c>
      <c r="AH191" s="12">
        <f t="shared" si="459"/>
        <v>12083.333333333334</v>
      </c>
      <c r="AI191" s="12">
        <f t="shared" si="459"/>
        <v>12083.333333333334</v>
      </c>
      <c r="AJ191" s="12">
        <f t="shared" si="459"/>
        <v>12083.333333333334</v>
      </c>
      <c r="AK191" s="12">
        <f t="shared" si="459"/>
        <v>11666.666666666666</v>
      </c>
      <c r="AL191" s="12">
        <f t="shared" si="459"/>
        <v>11666.666666666666</v>
      </c>
      <c r="AM191" s="12">
        <f t="shared" si="459"/>
        <v>11666.666666666666</v>
      </c>
      <c r="AN191" s="12">
        <f t="shared" si="459"/>
        <v>11250</v>
      </c>
      <c r="AO191" s="12">
        <f t="shared" si="459"/>
        <v>11250</v>
      </c>
      <c r="AP191" s="12">
        <f t="shared" si="459"/>
        <v>11250</v>
      </c>
      <c r="AQ191" s="12">
        <f t="shared" si="459"/>
        <v>10833.333333333334</v>
      </c>
      <c r="AR191" s="12">
        <f t="shared" si="459"/>
        <v>10833.333333333334</v>
      </c>
      <c r="AS191" s="12">
        <f t="shared" si="459"/>
        <v>10833.333333333334</v>
      </c>
      <c r="AT191" s="12">
        <f t="shared" si="459"/>
        <v>10416.666666666666</v>
      </c>
      <c r="AU191" s="12">
        <f t="shared" si="459"/>
        <v>10416.666666666666</v>
      </c>
      <c r="AV191" s="12">
        <f t="shared" si="459"/>
        <v>10416.666666666666</v>
      </c>
      <c r="AW191" s="12">
        <f t="shared" si="459"/>
        <v>10000</v>
      </c>
      <c r="AX191" s="12">
        <f t="shared" si="459"/>
        <v>10000</v>
      </c>
      <c r="AY191" s="12">
        <f t="shared" si="459"/>
        <v>10000</v>
      </c>
      <c r="AZ191" s="12">
        <f t="shared" si="459"/>
        <v>9583.3333333333339</v>
      </c>
      <c r="BA191" s="12">
        <f t="shared" si="459"/>
        <v>9583.3333333333339</v>
      </c>
      <c r="BB191" s="12">
        <f t="shared" si="459"/>
        <v>9583.3333333333339</v>
      </c>
    </row>
    <row r="192" spans="1:54" outlineLevel="1" x14ac:dyDescent="0.45">
      <c r="B192" s="65" t="s">
        <v>115</v>
      </c>
      <c r="C192" s="5"/>
      <c r="D192" s="55"/>
      <c r="E192" s="55"/>
      <c r="F192" s="2"/>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12">
        <f>AE191</f>
        <v>12500</v>
      </c>
      <c r="AF192" s="12">
        <f t="shared" ref="AF192:BB192" si="460">AE192+AF191-AF193</f>
        <v>25000</v>
      </c>
      <c r="AG192" s="12">
        <f t="shared" si="460"/>
        <v>0</v>
      </c>
      <c r="AH192" s="12">
        <f t="shared" si="460"/>
        <v>12083.333333333334</v>
      </c>
      <c r="AI192" s="12">
        <f t="shared" si="460"/>
        <v>24166.666666666668</v>
      </c>
      <c r="AJ192" s="12">
        <f t="shared" si="460"/>
        <v>0</v>
      </c>
      <c r="AK192" s="12">
        <f t="shared" si="460"/>
        <v>11666.666666666666</v>
      </c>
      <c r="AL192" s="12">
        <f t="shared" si="460"/>
        <v>23333.333333333332</v>
      </c>
      <c r="AM192" s="12">
        <f t="shared" si="460"/>
        <v>0</v>
      </c>
      <c r="AN192" s="12">
        <f t="shared" si="460"/>
        <v>11250</v>
      </c>
      <c r="AO192" s="12">
        <f t="shared" si="460"/>
        <v>22500</v>
      </c>
      <c r="AP192" s="12">
        <f t="shared" si="460"/>
        <v>0</v>
      </c>
      <c r="AQ192" s="12">
        <f t="shared" si="460"/>
        <v>10833.333333333334</v>
      </c>
      <c r="AR192" s="12">
        <f t="shared" si="460"/>
        <v>21666.666666666668</v>
      </c>
      <c r="AS192" s="12">
        <f t="shared" si="460"/>
        <v>0</v>
      </c>
      <c r="AT192" s="12">
        <f t="shared" si="460"/>
        <v>10416.666666666666</v>
      </c>
      <c r="AU192" s="12">
        <f t="shared" si="460"/>
        <v>20833.333333333332</v>
      </c>
      <c r="AV192" s="12">
        <f t="shared" si="460"/>
        <v>0</v>
      </c>
      <c r="AW192" s="12">
        <f t="shared" si="460"/>
        <v>10000</v>
      </c>
      <c r="AX192" s="12">
        <f t="shared" si="460"/>
        <v>20000</v>
      </c>
      <c r="AY192" s="12">
        <f t="shared" si="460"/>
        <v>0</v>
      </c>
      <c r="AZ192" s="12">
        <f t="shared" si="460"/>
        <v>9583.3333333333339</v>
      </c>
      <c r="BA192" s="12">
        <f t="shared" si="460"/>
        <v>19166.666666666668</v>
      </c>
      <c r="BB192" s="12">
        <f t="shared" si="460"/>
        <v>0</v>
      </c>
    </row>
    <row r="193" spans="1:54" outlineLevel="1" x14ac:dyDescent="0.45">
      <c r="B193" s="65" t="s">
        <v>113</v>
      </c>
      <c r="C193" s="5"/>
      <c r="D193" s="55"/>
      <c r="E193" s="55"/>
      <c r="F193" s="2"/>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12">
        <f>IF(MOD(MONTH(AE5),3),0,SUM(AC191:AE191))</f>
        <v>0</v>
      </c>
      <c r="AF193" s="12">
        <f>IF(MOD(MONTH(AF5),3),0,SUM(AD191:AF191))</f>
        <v>0</v>
      </c>
      <c r="AG193" s="12">
        <f>IF(MOD(MONTH(AG5),3),0,SUM(AE191:AG191))</f>
        <v>37500</v>
      </c>
      <c r="AH193" s="12">
        <f>IF(MOD(MONTH(AH5),3),0,SUM(AF191:AH191))</f>
        <v>0</v>
      </c>
      <c r="AI193" s="12">
        <f>IF(MOD(MONTH(AI5),3),0,SUM(AG191:AI191))</f>
        <v>0</v>
      </c>
      <c r="AJ193" s="12">
        <f>IF(MOD(MONTH(AJ5),3),0,SUM(AH191:AJ191))</f>
        <v>36250</v>
      </c>
      <c r="AK193" s="12">
        <f>IF(MOD(MONTH(AK5),3),0,SUM(AI191:AK191))</f>
        <v>0</v>
      </c>
      <c r="AL193" s="12">
        <f>IF(MOD(MONTH(AL5),3),0,SUM(AJ191:AL191))</f>
        <v>0</v>
      </c>
      <c r="AM193" s="12">
        <f>IF(MOD(MONTH(AM5),3),0,SUM(AK191:AM191))</f>
        <v>35000</v>
      </c>
      <c r="AN193" s="12">
        <f>IF(MOD(MONTH(AN5),3),0,SUM(AL191:AN191))</f>
        <v>0</v>
      </c>
      <c r="AO193" s="12">
        <f>IF(MOD(MONTH(AO5),3),0,SUM(AM191:AO191))</f>
        <v>0</v>
      </c>
      <c r="AP193" s="12">
        <f>IF(MOD(MONTH(AP5),3),0,SUM(AN191:AP191))</f>
        <v>33750</v>
      </c>
      <c r="AQ193" s="12">
        <f>IF(MOD(MONTH(AQ5),3),0,SUM(AO191:AQ191))</f>
        <v>0</v>
      </c>
      <c r="AR193" s="12">
        <f>IF(MOD(MONTH(AR5),3),0,SUM(AP191:AR191))</f>
        <v>0</v>
      </c>
      <c r="AS193" s="12">
        <f>IF(MOD(MONTH(AS5),3),0,SUM(AQ191:AS191))</f>
        <v>32500</v>
      </c>
      <c r="AT193" s="12">
        <f>IF(MOD(MONTH(AT5),3),0,SUM(AR191:AT191))</f>
        <v>0</v>
      </c>
      <c r="AU193" s="12">
        <f>IF(MOD(MONTH(AU5),3),0,SUM(AS191:AU191))</f>
        <v>0</v>
      </c>
      <c r="AV193" s="12">
        <f>IF(MOD(MONTH(AV5),3),0,SUM(AT191:AV191))</f>
        <v>31250</v>
      </c>
      <c r="AW193" s="12">
        <f>IF(MOD(MONTH(AW5),3),0,SUM(AU191:AW191))</f>
        <v>0</v>
      </c>
      <c r="AX193" s="12">
        <f>IF(MOD(MONTH(AX5),3),0,SUM(AV191:AX191))</f>
        <v>0</v>
      </c>
      <c r="AY193" s="12">
        <f>IF(MOD(MONTH(AY5),3),0,SUM(AW191:AY191))</f>
        <v>30000</v>
      </c>
      <c r="AZ193" s="12">
        <f>IF(MOD(MONTH(AZ5),3),0,SUM(AX191:AZ191))</f>
        <v>0</v>
      </c>
      <c r="BA193" s="12">
        <f>IF(MOD(MONTH(BA5),3),0,SUM(AY191:BA191))</f>
        <v>0</v>
      </c>
      <c r="BB193" s="12">
        <f>IF(MOD(MONTH(BB5),3),0,SUM(AZ191:BB191))</f>
        <v>28750</v>
      </c>
    </row>
    <row r="194" spans="1:54" ht="5.0999999999999996" customHeight="1" outlineLevel="1" x14ac:dyDescent="0.45">
      <c r="B194" s="65"/>
      <c r="C194" s="5"/>
      <c r="D194" s="55"/>
      <c r="E194" s="55"/>
      <c r="F194" s="2"/>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row>
    <row r="195" spans="1:54" x14ac:dyDescent="0.45">
      <c r="A195" s="36" t="s">
        <v>51</v>
      </c>
      <c r="B195" s="13" t="s">
        <v>127</v>
      </c>
      <c r="C195" s="14"/>
      <c r="D195" s="14"/>
      <c r="E195" s="14"/>
      <c r="F195" s="60"/>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t="s">
        <v>0</v>
      </c>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t="s">
        <v>0</v>
      </c>
    </row>
    <row r="196" spans="1:54" s="78" customFormat="1" ht="5" customHeight="1" outlineLevel="1" x14ac:dyDescent="0.45">
      <c r="A196" s="89"/>
      <c r="B196" s="129"/>
      <c r="C196" s="100"/>
      <c r="D196" s="130"/>
      <c r="E196" s="130"/>
      <c r="F196" s="101"/>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row>
    <row r="197" spans="1:54" outlineLevel="1" x14ac:dyDescent="0.45">
      <c r="B197" s="65" t="s">
        <v>130</v>
      </c>
      <c r="C197" s="5"/>
      <c r="D197" s="55"/>
      <c r="E197" s="55"/>
      <c r="F197" s="2"/>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12">
        <f ca="1">AE179+AE191</f>
        <v>12500</v>
      </c>
      <c r="AF197" s="12">
        <f ca="1">AF179+AF191</f>
        <v>12500</v>
      </c>
      <c r="AG197" s="12">
        <f ca="1">AG179+AG191</f>
        <v>12500</v>
      </c>
      <c r="AH197" s="12">
        <f ca="1">AH179+AH191</f>
        <v>12083.333333333334</v>
      </c>
      <c r="AI197" s="12">
        <f ca="1">AI179+AI191</f>
        <v>12083.333333333334</v>
      </c>
      <c r="AJ197" s="12">
        <f ca="1">AJ179+AJ191</f>
        <v>12083.333333333334</v>
      </c>
      <c r="AK197" s="12">
        <f ca="1">AK179+AK191</f>
        <v>11666.666666666666</v>
      </c>
      <c r="AL197" s="12">
        <f ca="1">AL179+AL191</f>
        <v>11666.666666666666</v>
      </c>
      <c r="AM197" s="12">
        <f ca="1">AM179+AM191</f>
        <v>11666.666666666666</v>
      </c>
      <c r="AN197" s="12">
        <f ca="1">AN179+AN191</f>
        <v>11250</v>
      </c>
      <c r="AO197" s="12">
        <f ca="1">AO179+AO191</f>
        <v>11250</v>
      </c>
      <c r="AP197" s="12">
        <f ca="1">AP179+AP191</f>
        <v>11250</v>
      </c>
      <c r="AQ197" s="12">
        <f ca="1">AQ179+AQ191</f>
        <v>10833.333333333334</v>
      </c>
      <c r="AR197" s="12">
        <f ca="1">AR179+AR191</f>
        <v>10833.333333333334</v>
      </c>
      <c r="AS197" s="12">
        <f ca="1">AS179+AS191</f>
        <v>10833.333333333334</v>
      </c>
      <c r="AT197" s="12">
        <f ca="1">AT179+AT191</f>
        <v>10416.666666666666</v>
      </c>
      <c r="AU197" s="12">
        <f ca="1">AU179+AU191</f>
        <v>10416.666666666666</v>
      </c>
      <c r="AV197" s="12">
        <f ca="1">AV179+AV191</f>
        <v>10416.666666666666</v>
      </c>
      <c r="AW197" s="12">
        <f ca="1">AW179+AW191</f>
        <v>10000</v>
      </c>
      <c r="AX197" s="12">
        <f ca="1">AX179+AX191</f>
        <v>10000</v>
      </c>
      <c r="AY197" s="12">
        <f ca="1">AY179+AY191</f>
        <v>10000</v>
      </c>
      <c r="AZ197" s="12">
        <f ca="1">AZ179+AZ191</f>
        <v>9583.3333333333339</v>
      </c>
      <c r="BA197" s="12">
        <f ca="1">BA179+BA191</f>
        <v>9583.3333333333339</v>
      </c>
      <c r="BB197" s="12">
        <f ca="1">BB179+BB191</f>
        <v>9583.3333333333339</v>
      </c>
    </row>
    <row r="198" spans="1:54" outlineLevel="1" x14ac:dyDescent="0.45">
      <c r="B198" s="65" t="s">
        <v>129</v>
      </c>
      <c r="C198" s="5"/>
      <c r="D198" s="55"/>
      <c r="E198" s="55"/>
      <c r="F198" s="2"/>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12">
        <f>AE192</f>
        <v>12500</v>
      </c>
      <c r="AF198" s="12">
        <f t="shared" ref="AF198:BB198" si="461">AF192</f>
        <v>25000</v>
      </c>
      <c r="AG198" s="12">
        <f t="shared" si="461"/>
        <v>0</v>
      </c>
      <c r="AH198" s="12">
        <f t="shared" si="461"/>
        <v>12083.333333333334</v>
      </c>
      <c r="AI198" s="12">
        <f t="shared" si="461"/>
        <v>24166.666666666668</v>
      </c>
      <c r="AJ198" s="12">
        <f t="shared" si="461"/>
        <v>0</v>
      </c>
      <c r="AK198" s="12">
        <f t="shared" si="461"/>
        <v>11666.666666666666</v>
      </c>
      <c r="AL198" s="12">
        <f t="shared" si="461"/>
        <v>23333.333333333332</v>
      </c>
      <c r="AM198" s="12">
        <f t="shared" si="461"/>
        <v>0</v>
      </c>
      <c r="AN198" s="12">
        <f t="shared" si="461"/>
        <v>11250</v>
      </c>
      <c r="AO198" s="12">
        <f t="shared" si="461"/>
        <v>22500</v>
      </c>
      <c r="AP198" s="12">
        <f t="shared" si="461"/>
        <v>0</v>
      </c>
      <c r="AQ198" s="12">
        <f t="shared" si="461"/>
        <v>10833.333333333334</v>
      </c>
      <c r="AR198" s="12">
        <f t="shared" si="461"/>
        <v>21666.666666666668</v>
      </c>
      <c r="AS198" s="12">
        <f t="shared" si="461"/>
        <v>0</v>
      </c>
      <c r="AT198" s="12">
        <f t="shared" si="461"/>
        <v>10416.666666666666</v>
      </c>
      <c r="AU198" s="12">
        <f t="shared" si="461"/>
        <v>20833.333333333332</v>
      </c>
      <c r="AV198" s="12">
        <f t="shared" si="461"/>
        <v>0</v>
      </c>
      <c r="AW198" s="12">
        <f t="shared" si="461"/>
        <v>10000</v>
      </c>
      <c r="AX198" s="12">
        <f t="shared" si="461"/>
        <v>20000</v>
      </c>
      <c r="AY198" s="12">
        <f t="shared" si="461"/>
        <v>0</v>
      </c>
      <c r="AZ198" s="12">
        <f t="shared" si="461"/>
        <v>9583.3333333333339</v>
      </c>
      <c r="BA198" s="12">
        <f t="shared" si="461"/>
        <v>19166.666666666668</v>
      </c>
      <c r="BB198" s="12">
        <f t="shared" si="461"/>
        <v>0</v>
      </c>
    </row>
    <row r="199" spans="1:54" outlineLevel="1" x14ac:dyDescent="0.45">
      <c r="B199" s="65" t="s">
        <v>128</v>
      </c>
      <c r="C199" s="5"/>
      <c r="D199" s="55"/>
      <c r="E199" s="55"/>
      <c r="F199" s="2"/>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12">
        <f>AE193</f>
        <v>0</v>
      </c>
      <c r="AF199" s="12">
        <f t="shared" ref="AF199:BB199" si="462">AF193</f>
        <v>0</v>
      </c>
      <c r="AG199" s="12">
        <f t="shared" si="462"/>
        <v>37500</v>
      </c>
      <c r="AH199" s="12">
        <f t="shared" si="462"/>
        <v>0</v>
      </c>
      <c r="AI199" s="12">
        <f t="shared" si="462"/>
        <v>0</v>
      </c>
      <c r="AJ199" s="12">
        <f t="shared" si="462"/>
        <v>36250</v>
      </c>
      <c r="AK199" s="12">
        <f t="shared" si="462"/>
        <v>0</v>
      </c>
      <c r="AL199" s="12">
        <f t="shared" si="462"/>
        <v>0</v>
      </c>
      <c r="AM199" s="12">
        <f t="shared" si="462"/>
        <v>35000</v>
      </c>
      <c r="AN199" s="12">
        <f t="shared" si="462"/>
        <v>0</v>
      </c>
      <c r="AO199" s="12">
        <f t="shared" si="462"/>
        <v>0</v>
      </c>
      <c r="AP199" s="12">
        <f t="shared" si="462"/>
        <v>33750</v>
      </c>
      <c r="AQ199" s="12">
        <f t="shared" si="462"/>
        <v>0</v>
      </c>
      <c r="AR199" s="12">
        <f t="shared" si="462"/>
        <v>0</v>
      </c>
      <c r="AS199" s="12">
        <f t="shared" si="462"/>
        <v>32500</v>
      </c>
      <c r="AT199" s="12">
        <f t="shared" si="462"/>
        <v>0</v>
      </c>
      <c r="AU199" s="12">
        <f t="shared" si="462"/>
        <v>0</v>
      </c>
      <c r="AV199" s="12">
        <f t="shared" si="462"/>
        <v>31250</v>
      </c>
      <c r="AW199" s="12">
        <f t="shared" si="462"/>
        <v>0</v>
      </c>
      <c r="AX199" s="12">
        <f t="shared" si="462"/>
        <v>0</v>
      </c>
      <c r="AY199" s="12">
        <f t="shared" si="462"/>
        <v>30000</v>
      </c>
      <c r="AZ199" s="12">
        <f t="shared" si="462"/>
        <v>0</v>
      </c>
      <c r="BA199" s="12">
        <f t="shared" si="462"/>
        <v>0</v>
      </c>
      <c r="BB199" s="12">
        <f t="shared" si="462"/>
        <v>28750</v>
      </c>
    </row>
    <row r="200" spans="1:54" ht="5.0999999999999996" customHeight="1" outlineLevel="1" x14ac:dyDescent="0.45"/>
    <row r="201" spans="1:54" x14ac:dyDescent="0.45">
      <c r="A201" s="36" t="s">
        <v>51</v>
      </c>
      <c r="B201" s="28" t="s">
        <v>52</v>
      </c>
      <c r="C201" s="16"/>
      <c r="D201" s="16"/>
      <c r="E201" s="16"/>
      <c r="F201" s="18"/>
      <c r="G201" s="17">
        <f>G5</f>
        <v>43496</v>
      </c>
      <c r="H201" s="17">
        <f>H5</f>
        <v>43524</v>
      </c>
      <c r="I201" s="17">
        <f>I5</f>
        <v>43555</v>
      </c>
      <c r="J201" s="17">
        <f>J5</f>
        <v>43585</v>
      </c>
      <c r="K201" s="17">
        <f>K5</f>
        <v>43616</v>
      </c>
      <c r="L201" s="17">
        <f>L5</f>
        <v>43646</v>
      </c>
      <c r="M201" s="17">
        <f>M5</f>
        <v>43677</v>
      </c>
      <c r="N201" s="17">
        <f>N5</f>
        <v>43708</v>
      </c>
      <c r="O201" s="17">
        <f>O5</f>
        <v>43738</v>
      </c>
      <c r="P201" s="17">
        <f>P5</f>
        <v>43769</v>
      </c>
      <c r="Q201" s="17">
        <f>Q5</f>
        <v>43799</v>
      </c>
      <c r="R201" s="17">
        <f>R5</f>
        <v>43830</v>
      </c>
      <c r="S201" s="17">
        <f>S5</f>
        <v>43861</v>
      </c>
      <c r="T201" s="17">
        <f>T5</f>
        <v>43890</v>
      </c>
      <c r="U201" s="17">
        <f>U5</f>
        <v>43921</v>
      </c>
      <c r="V201" s="17">
        <f>V5</f>
        <v>43951</v>
      </c>
      <c r="W201" s="17">
        <f>W5</f>
        <v>43982</v>
      </c>
      <c r="X201" s="17">
        <f>X5</f>
        <v>44012</v>
      </c>
      <c r="Y201" s="17">
        <f>Y5</f>
        <v>44043</v>
      </c>
      <c r="Z201" s="17">
        <f>Z5</f>
        <v>44074</v>
      </c>
      <c r="AA201" s="17">
        <f>AA5</f>
        <v>44104</v>
      </c>
      <c r="AB201" s="17">
        <f>AB5</f>
        <v>44135</v>
      </c>
      <c r="AC201" s="17">
        <f>AC5</f>
        <v>44165</v>
      </c>
      <c r="AD201" s="17">
        <f>AD5</f>
        <v>44196</v>
      </c>
      <c r="AE201" s="17">
        <f>AE5</f>
        <v>44227</v>
      </c>
      <c r="AF201" s="17">
        <f>AF5</f>
        <v>44255</v>
      </c>
      <c r="AG201" s="17">
        <f>AG5</f>
        <v>44286</v>
      </c>
      <c r="AH201" s="17">
        <f>AH5</f>
        <v>44316</v>
      </c>
      <c r="AI201" s="17">
        <f>AI5</f>
        <v>44347</v>
      </c>
      <c r="AJ201" s="17">
        <f>AJ5</f>
        <v>44377</v>
      </c>
      <c r="AK201" s="17">
        <f>AK5</f>
        <v>44408</v>
      </c>
      <c r="AL201" s="17">
        <f>AL5</f>
        <v>44439</v>
      </c>
      <c r="AM201" s="17">
        <f>AM5</f>
        <v>44469</v>
      </c>
      <c r="AN201" s="17">
        <f>AN5</f>
        <v>44500</v>
      </c>
      <c r="AO201" s="17">
        <f>AO5</f>
        <v>44530</v>
      </c>
      <c r="AP201" s="17">
        <f>AP5</f>
        <v>44561</v>
      </c>
      <c r="AQ201" s="17">
        <f>AQ5</f>
        <v>44592</v>
      </c>
      <c r="AR201" s="17">
        <f>AR5</f>
        <v>44620</v>
      </c>
      <c r="AS201" s="17">
        <f>AS5</f>
        <v>44651</v>
      </c>
      <c r="AT201" s="17">
        <f>AT5</f>
        <v>44681</v>
      </c>
      <c r="AU201" s="17">
        <f>AU5</f>
        <v>44712</v>
      </c>
      <c r="AV201" s="17">
        <f>AV5</f>
        <v>44742</v>
      </c>
      <c r="AW201" s="17">
        <f>AW5</f>
        <v>44773</v>
      </c>
      <c r="AX201" s="17">
        <f>AX5</f>
        <v>44804</v>
      </c>
      <c r="AY201" s="17">
        <f>AY5</f>
        <v>44834</v>
      </c>
      <c r="AZ201" s="17">
        <f>AZ5</f>
        <v>44865</v>
      </c>
      <c r="BA201" s="17">
        <f>BA5</f>
        <v>44895</v>
      </c>
      <c r="BB201" s="17">
        <f>BB5</f>
        <v>44926</v>
      </c>
    </row>
    <row r="202" spans="1:54" ht="5.0999999999999996" customHeight="1" outlineLevel="1" x14ac:dyDescent="0.45"/>
    <row r="203" spans="1:54" outlineLevel="1" x14ac:dyDescent="0.45">
      <c r="B203" s="19" t="s">
        <v>53</v>
      </c>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row>
    <row r="204" spans="1:54" ht="5.0999999999999996" customHeight="1" outlineLevel="1" x14ac:dyDescent="0.45">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row>
    <row r="205" spans="1:54" outlineLevel="1" x14ac:dyDescent="0.45">
      <c r="B205" s="9" t="s">
        <v>14</v>
      </c>
      <c r="C205" s="44"/>
      <c r="D205" s="44"/>
      <c r="E205" s="44"/>
      <c r="F205" s="44"/>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t="s">
        <v>0</v>
      </c>
      <c r="AE205" s="44">
        <f ca="1">AE45</f>
        <v>659940.37207083334</v>
      </c>
      <c r="AF205" s="44">
        <f ca="1">AF45</f>
        <v>658294.53873749985</v>
      </c>
      <c r="AG205" s="44">
        <f ca="1">AG45</f>
        <v>656648.70540416683</v>
      </c>
      <c r="AH205" s="44">
        <f ca="1">AH45</f>
        <v>655332.03873749997</v>
      </c>
      <c r="AI205" s="44">
        <f ca="1">AI45</f>
        <v>653686.20540416648</v>
      </c>
      <c r="AJ205" s="44">
        <f ca="1">AJ45</f>
        <v>652040.37207083346</v>
      </c>
      <c r="AK205" s="44">
        <f ca="1">AK45</f>
        <v>650394.53873750009</v>
      </c>
      <c r="AL205" s="44">
        <f ca="1">AL45</f>
        <v>648419.53873750009</v>
      </c>
      <c r="AM205" s="44">
        <f ca="1">AM45</f>
        <v>646444.53873750009</v>
      </c>
      <c r="AN205" s="44">
        <f ca="1">AN45</f>
        <v>644798.70540416683</v>
      </c>
      <c r="AO205" s="44">
        <f ca="1">AO45</f>
        <v>642823.70540416683</v>
      </c>
      <c r="AP205" s="44">
        <f ca="1">AP45</f>
        <v>640848.70540416683</v>
      </c>
      <c r="AQ205" s="44">
        <f ca="1">AQ45</f>
        <v>639202.87207083346</v>
      </c>
      <c r="AR205" s="44">
        <f ca="1">AR45</f>
        <v>637227.87207083346</v>
      </c>
      <c r="AS205" s="44">
        <f ca="1">AS45</f>
        <v>635252.87207083346</v>
      </c>
      <c r="AT205" s="44">
        <f ca="1">AT45</f>
        <v>633607.03873750009</v>
      </c>
      <c r="AU205" s="44">
        <f ca="1">AU45</f>
        <v>631632.03873750009</v>
      </c>
      <c r="AV205" s="44">
        <f ca="1">AV45</f>
        <v>629657.03873750009</v>
      </c>
      <c r="AW205" s="44">
        <f ca="1">AW45</f>
        <v>628011.20540416683</v>
      </c>
      <c r="AX205" s="44">
        <f ca="1">AX45</f>
        <v>626036.20540416683</v>
      </c>
      <c r="AY205" s="44">
        <f ca="1">AY45</f>
        <v>624061.20540416683</v>
      </c>
      <c r="AZ205" s="44">
        <f ca="1">AZ45</f>
        <v>622415.37207083346</v>
      </c>
      <c r="BA205" s="44">
        <f ca="1">BA45</f>
        <v>620440.37207083346</v>
      </c>
      <c r="BB205" s="44">
        <f ca="1">BB45</f>
        <v>618465.37207083346</v>
      </c>
    </row>
    <row r="206" spans="1:54" ht="5.0999999999999996" customHeight="1" outlineLevel="1" x14ac:dyDescent="0.45">
      <c r="B206" s="9"/>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row>
    <row r="207" spans="1:54" outlineLevel="1" x14ac:dyDescent="0.45">
      <c r="B207" s="9" t="s">
        <v>54</v>
      </c>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row>
    <row r="208" spans="1:54" outlineLevel="1" x14ac:dyDescent="0.45">
      <c r="B208" s="11" t="s">
        <v>2</v>
      </c>
      <c r="C208" s="45"/>
      <c r="D208" s="45"/>
      <c r="E208" s="45"/>
      <c r="F208" s="45"/>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t="s">
        <v>0</v>
      </c>
      <c r="AE208" s="45">
        <f>AE131</f>
        <v>68835.565416666679</v>
      </c>
      <c r="AF208" s="45">
        <f>AF131</f>
        <v>70918.898750000008</v>
      </c>
      <c r="AG208" s="45">
        <f>AG131</f>
        <v>73002.232083333336</v>
      </c>
      <c r="AH208" s="45">
        <f>AH131</f>
        <v>75085.565416666665</v>
      </c>
      <c r="AI208" s="45">
        <f>AI131</f>
        <v>77168.898749999993</v>
      </c>
      <c r="AJ208" s="45">
        <f>AJ131</f>
        <v>79252.232083333321</v>
      </c>
      <c r="AK208" s="45">
        <f>AK131</f>
        <v>81752.232083333321</v>
      </c>
      <c r="AL208" s="45">
        <f>AL131</f>
        <v>84252.232083333321</v>
      </c>
      <c r="AM208" s="45">
        <f>AM131</f>
        <v>86752.232083333321</v>
      </c>
      <c r="AN208" s="45">
        <f>AN131</f>
        <v>89252.232083333321</v>
      </c>
      <c r="AO208" s="45">
        <f>AO131</f>
        <v>91752.232083333321</v>
      </c>
      <c r="AP208" s="45">
        <f>AP131</f>
        <v>94252.232083333321</v>
      </c>
      <c r="AQ208" s="45">
        <f>AQ131</f>
        <v>96752.232083333321</v>
      </c>
      <c r="AR208" s="45">
        <f>AR131</f>
        <v>99252.232083333321</v>
      </c>
      <c r="AS208" s="45">
        <f>AS131</f>
        <v>101752.23208333332</v>
      </c>
      <c r="AT208" s="45">
        <f>AT131</f>
        <v>104252.23208333332</v>
      </c>
      <c r="AU208" s="45">
        <f>AU131</f>
        <v>106752.23208333332</v>
      </c>
      <c r="AV208" s="45">
        <f>AV131</f>
        <v>109252.23208333332</v>
      </c>
      <c r="AW208" s="45">
        <f>AW131</f>
        <v>111752.23208333332</v>
      </c>
      <c r="AX208" s="45">
        <f>AX131</f>
        <v>114252.23208333332</v>
      </c>
      <c r="AY208" s="45">
        <f>AY131</f>
        <v>116752.23208333332</v>
      </c>
      <c r="AZ208" s="45">
        <f>AZ131</f>
        <v>119252.23208333332</v>
      </c>
      <c r="BA208" s="45">
        <f>BA131</f>
        <v>121752.23208333332</v>
      </c>
      <c r="BB208" s="45">
        <f>BB131</f>
        <v>124252.23208333332</v>
      </c>
    </row>
    <row r="209" spans="2:54" outlineLevel="1" x14ac:dyDescent="0.45">
      <c r="B209" s="11" t="s">
        <v>55</v>
      </c>
      <c r="C209" s="45"/>
      <c r="D209" s="45"/>
      <c r="E209" s="45"/>
      <c r="F209" s="45"/>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t="s">
        <v>0</v>
      </c>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row>
    <row r="210" spans="2:54" outlineLevel="1" x14ac:dyDescent="0.45">
      <c r="B210" s="39" t="s">
        <v>56</v>
      </c>
      <c r="C210" s="46"/>
      <c r="D210" s="46"/>
      <c r="E210" s="46"/>
      <c r="F210" s="46"/>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t="s">
        <v>0</v>
      </c>
      <c r="AE210" s="46">
        <f>SUM(AE208:AE209)</f>
        <v>68835.565416666679</v>
      </c>
      <c r="AF210" s="46">
        <f t="shared" ref="AF210:BB210" si="463">SUM(AF208:AF209)</f>
        <v>70918.898750000008</v>
      </c>
      <c r="AG210" s="46">
        <f t="shared" si="463"/>
        <v>73002.232083333336</v>
      </c>
      <c r="AH210" s="46">
        <f t="shared" si="463"/>
        <v>75085.565416666665</v>
      </c>
      <c r="AI210" s="46">
        <f t="shared" si="463"/>
        <v>77168.898749999993</v>
      </c>
      <c r="AJ210" s="46">
        <f t="shared" si="463"/>
        <v>79252.232083333321</v>
      </c>
      <c r="AK210" s="46">
        <f t="shared" si="463"/>
        <v>81752.232083333321</v>
      </c>
      <c r="AL210" s="46">
        <f t="shared" si="463"/>
        <v>84252.232083333321</v>
      </c>
      <c r="AM210" s="46">
        <f t="shared" si="463"/>
        <v>86752.232083333321</v>
      </c>
      <c r="AN210" s="46">
        <f t="shared" si="463"/>
        <v>89252.232083333321</v>
      </c>
      <c r="AO210" s="46">
        <f t="shared" si="463"/>
        <v>91752.232083333321</v>
      </c>
      <c r="AP210" s="46">
        <f t="shared" si="463"/>
        <v>94252.232083333321</v>
      </c>
      <c r="AQ210" s="46">
        <f t="shared" si="463"/>
        <v>96752.232083333321</v>
      </c>
      <c r="AR210" s="46">
        <f t="shared" si="463"/>
        <v>99252.232083333321</v>
      </c>
      <c r="AS210" s="46">
        <f t="shared" si="463"/>
        <v>101752.23208333332</v>
      </c>
      <c r="AT210" s="46">
        <f t="shared" si="463"/>
        <v>104252.23208333332</v>
      </c>
      <c r="AU210" s="46">
        <f t="shared" si="463"/>
        <v>106752.23208333332</v>
      </c>
      <c r="AV210" s="46">
        <f t="shared" si="463"/>
        <v>109252.23208333332</v>
      </c>
      <c r="AW210" s="46">
        <f t="shared" si="463"/>
        <v>111752.23208333332</v>
      </c>
      <c r="AX210" s="46">
        <f t="shared" si="463"/>
        <v>114252.23208333332</v>
      </c>
      <c r="AY210" s="46">
        <f t="shared" si="463"/>
        <v>116752.23208333332</v>
      </c>
      <c r="AZ210" s="46">
        <f t="shared" si="463"/>
        <v>119252.23208333332</v>
      </c>
      <c r="BA210" s="46">
        <f t="shared" si="463"/>
        <v>121752.23208333332</v>
      </c>
      <c r="BB210" s="46">
        <f t="shared" si="463"/>
        <v>124252.23208333332</v>
      </c>
    </row>
    <row r="211" spans="2:54" ht="5.0999999999999996" customHeight="1" outlineLevel="1" x14ac:dyDescent="0.45">
      <c r="B211" s="9"/>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row>
    <row r="212" spans="2:54" outlineLevel="1" x14ac:dyDescent="0.45">
      <c r="B212" s="96" t="s">
        <v>57</v>
      </c>
      <c r="C212" s="81"/>
      <c r="D212" s="81"/>
      <c r="E212" s="81"/>
      <c r="F212" s="81"/>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t="s">
        <v>0</v>
      </c>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row>
    <row r="213" spans="2:54" ht="5.0999999999999996" customHeight="1" outlineLevel="1" x14ac:dyDescent="0.45">
      <c r="B213" s="9"/>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row>
    <row r="214" spans="2:54" outlineLevel="1" x14ac:dyDescent="0.45">
      <c r="B214" s="11" t="s">
        <v>58</v>
      </c>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row>
    <row r="215" spans="2:54" outlineLevel="1" x14ac:dyDescent="0.45">
      <c r="B215" s="37" t="s">
        <v>24</v>
      </c>
      <c r="C215" s="47"/>
      <c r="D215" s="47"/>
      <c r="E215" s="47"/>
      <c r="F215" s="4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t="s">
        <v>0</v>
      </c>
      <c r="AE215" s="47">
        <f>AD91-AE91</f>
        <v>109139.78494623676</v>
      </c>
      <c r="AF215" s="47">
        <f>AE91-AF91</f>
        <v>-532056.45161290281</v>
      </c>
      <c r="AG215" s="47">
        <f>AF91-AG91</f>
        <v>586626.34408602025</v>
      </c>
      <c r="AH215" s="47">
        <f>AG91-AH91</f>
        <v>-276487.45519713219</v>
      </c>
      <c r="AI215" s="47">
        <f>AH91-AI91</f>
        <v>221917.56272401474</v>
      </c>
      <c r="AJ215" s="47">
        <f>AI91-AJ91</f>
        <v>-221917.56272401474</v>
      </c>
      <c r="AK215" s="47">
        <f>AJ91-AK91</f>
        <v>167347.67025089543</v>
      </c>
      <c r="AL215" s="47">
        <f>AK91-AL91</f>
        <v>0</v>
      </c>
      <c r="AM215" s="47">
        <f>AL91-AM91</f>
        <v>-167347.67025089543</v>
      </c>
      <c r="AN215" s="47">
        <f>AM91-AN91</f>
        <v>221917.56272401474</v>
      </c>
      <c r="AO215" s="47">
        <f>AN91-AO91</f>
        <v>-221917.56272401474</v>
      </c>
      <c r="AP215" s="47">
        <f>AO91-AP91</f>
        <v>203727.59856630862</v>
      </c>
      <c r="AQ215" s="47">
        <f>AP91-AQ91</f>
        <v>-18189.964157706127</v>
      </c>
      <c r="AR215" s="47">
        <f>AQ91-AR91</f>
        <v>-475537.63440860156</v>
      </c>
      <c r="AS215" s="47">
        <f>AR91-AS91</f>
        <v>511917.56272401381</v>
      </c>
      <c r="AT215" s="47">
        <f>AS91-AT91</f>
        <v>-165528.67383512482</v>
      </c>
      <c r="AU215" s="47">
        <f>AT91-AU91</f>
        <v>129148.74551971164</v>
      </c>
      <c r="AV215" s="47">
        <f>AU91-AV91</f>
        <v>-166741.33811230492</v>
      </c>
      <c r="AW215" s="47">
        <f>AV91-AW91</f>
        <v>148551.37395459879</v>
      </c>
      <c r="AX215" s="47">
        <f>AW91-AX91</f>
        <v>0</v>
      </c>
      <c r="AY215" s="47">
        <f>AX91-AY91</f>
        <v>-148551.37395459879</v>
      </c>
      <c r="AZ215" s="47">
        <f>AY91-AZ91</f>
        <v>166741.33811230492</v>
      </c>
      <c r="BA215" s="47">
        <f>AZ91-BA91</f>
        <v>-154210.47391477413</v>
      </c>
      <c r="BB215" s="47">
        <f>BA91-BB91</f>
        <v>154210.47391477413</v>
      </c>
    </row>
    <row r="216" spans="2:54" outlineLevel="1" x14ac:dyDescent="0.45">
      <c r="B216" s="37" t="s">
        <v>25</v>
      </c>
      <c r="C216" s="47"/>
      <c r="D216" s="47"/>
      <c r="E216" s="47"/>
      <c r="F216" s="4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t="s">
        <v>0</v>
      </c>
      <c r="AE216" s="47">
        <f>AD92-AE92</f>
        <v>961754.21319326898</v>
      </c>
      <c r="AF216" s="47">
        <f>AE92-AF92</f>
        <v>-412768.14863161044</v>
      </c>
      <c r="AG216" s="47">
        <f>AF92-AG92</f>
        <v>482657.8213347178</v>
      </c>
      <c r="AH216" s="47">
        <f>AG92-AH92</f>
        <v>-215632.62201071857</v>
      </c>
      <c r="AI216" s="47">
        <f>AH92-AI92</f>
        <v>192525.42316873604</v>
      </c>
      <c r="AJ216" s="47">
        <f>AI92-AJ92</f>
        <v>-165724.51494465536</v>
      </c>
      <c r="AK216" s="47">
        <f>AJ92-AK92</f>
        <v>146057.3728510472</v>
      </c>
      <c r="AL216" s="47">
        <f>AK92-AL92</f>
        <v>-1900.6573651297949</v>
      </c>
      <c r="AM216" s="47">
        <f>AL92-AM92</f>
        <v>-135701.0482546594</v>
      </c>
      <c r="AN216" s="47">
        <f>AM92-AN92</f>
        <v>23991.815977479797</v>
      </c>
      <c r="AO216" s="47">
        <f>AN92-AO92</f>
        <v>-511283.7958259536</v>
      </c>
      <c r="AP216" s="47">
        <f>AO92-AP92</f>
        <v>146293.18428697251</v>
      </c>
      <c r="AQ216" s="47">
        <f>AP92-AQ92</f>
        <v>111747.42310393788</v>
      </c>
      <c r="AR216" s="47">
        <f>AQ92-AR92</f>
        <v>-95177.163972873241</v>
      </c>
      <c r="AS216" s="47">
        <f>AR92-AS92</f>
        <v>428843.1339755049</v>
      </c>
      <c r="AT216" s="47">
        <f>AS92-AT92</f>
        <v>-125266.23171801819</v>
      </c>
      <c r="AU216" s="47">
        <f>AT92-AU92</f>
        <v>115661.38426304702</v>
      </c>
      <c r="AV216" s="47">
        <f>AU92-AV92</f>
        <v>-122259.97491877945</v>
      </c>
      <c r="AW216" s="47">
        <f>AV92-AW92</f>
        <v>127329.00466202805</v>
      </c>
      <c r="AX216" s="47">
        <f>AW92-AX92</f>
        <v>2776.0182326682843</v>
      </c>
      <c r="AY216" s="47">
        <f>AX92-AY92</f>
        <v>-174274.53080319427</v>
      </c>
      <c r="AZ216" s="47">
        <f>AY92-AZ92</f>
        <v>-22866.705600243993</v>
      </c>
      <c r="BA216" s="47">
        <f>AZ92-BA92</f>
        <v>-306338.15815338772</v>
      </c>
      <c r="BB216" s="47">
        <f>BA92-BB92</f>
        <v>61567.621754908003</v>
      </c>
    </row>
    <row r="217" spans="2:54" outlineLevel="1" x14ac:dyDescent="0.45">
      <c r="B217" s="37" t="s">
        <v>59</v>
      </c>
      <c r="C217" s="47"/>
      <c r="D217" s="47"/>
      <c r="E217" s="47"/>
      <c r="F217" s="4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t="s">
        <v>0</v>
      </c>
      <c r="AE217" s="47">
        <f>AE99-AD99</f>
        <v>-480877.10659663449</v>
      </c>
      <c r="AF217" s="47">
        <f>AF99-AE99</f>
        <v>206384.07431580522</v>
      </c>
      <c r="AG217" s="47">
        <f>AG99-AF99</f>
        <v>-241328.9106673589</v>
      </c>
      <c r="AH217" s="47">
        <f>AH99-AG99</f>
        <v>107816.31100535928</v>
      </c>
      <c r="AI217" s="47">
        <f>AI99-AH99</f>
        <v>-96262.711584368022</v>
      </c>
      <c r="AJ217" s="47">
        <f>AJ99-AI99</f>
        <v>82862.257472327678</v>
      </c>
      <c r="AK217" s="47">
        <f>AK99-AJ99</f>
        <v>-73028.6864255236</v>
      </c>
      <c r="AL217" s="47">
        <f>AL99-AK99</f>
        <v>950.32868256489746</v>
      </c>
      <c r="AM217" s="47">
        <f>AM99-AL99</f>
        <v>67850.5241273297</v>
      </c>
      <c r="AN217" s="47">
        <f>AN99-AM99</f>
        <v>63818.617587453919</v>
      </c>
      <c r="AO217" s="47">
        <f>AO99-AN99</f>
        <v>258222.75086420448</v>
      </c>
      <c r="AP217" s="47">
        <f>AP99-AO99</f>
        <v>-75623.505548864603</v>
      </c>
      <c r="AQ217" s="47">
        <f>AQ99-AP99</f>
        <v>-131792.17667401209</v>
      </c>
      <c r="AR217" s="47">
        <f>AR99-AQ99</f>
        <v>47588.58198643662</v>
      </c>
      <c r="AS217" s="47">
        <f>AS99-AR99</f>
        <v>-214421.56698775245</v>
      </c>
      <c r="AT217" s="47">
        <f>AT99-AS99</f>
        <v>62633.115859009093</v>
      </c>
      <c r="AU217" s="47">
        <f>AU99-AT99</f>
        <v>-57830.692131523509</v>
      </c>
      <c r="AV217" s="47">
        <f>AV99-AU99</f>
        <v>61129.987459389726</v>
      </c>
      <c r="AW217" s="47">
        <f>AW99-AV99</f>
        <v>-63664.502331014024</v>
      </c>
      <c r="AX217" s="47">
        <f>AX99-AW99</f>
        <v>-1388.0091163341422</v>
      </c>
      <c r="AY217" s="47">
        <f>AY99-AX99</f>
        <v>113448.06523970095</v>
      </c>
      <c r="AZ217" s="47">
        <f>AZ99-AY99</f>
        <v>36081.328196211252</v>
      </c>
      <c r="BA217" s="47">
        <f>BA99-AZ99</f>
        <v>181250.1075541894</v>
      </c>
      <c r="BB217" s="47">
        <f>BB99-BA99</f>
        <v>-58795.546324383002</v>
      </c>
    </row>
    <row r="218" spans="2:54" outlineLevel="1" x14ac:dyDescent="0.45">
      <c r="B218" s="37" t="s">
        <v>116</v>
      </c>
      <c r="C218" s="47"/>
      <c r="D218" s="47"/>
      <c r="E218" s="47"/>
      <c r="F218" s="4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47">
        <f>AE100-AD100</f>
        <v>12500</v>
      </c>
      <c r="AF218" s="47">
        <f>AF100-AE100</f>
        <v>12500</v>
      </c>
      <c r="AG218" s="47">
        <f>AG100-AF100</f>
        <v>-25000</v>
      </c>
      <c r="AH218" s="47">
        <f>AH100-AG100</f>
        <v>12083.333333333334</v>
      </c>
      <c r="AI218" s="47">
        <f>AI100-AH100</f>
        <v>12083.333333333334</v>
      </c>
      <c r="AJ218" s="47">
        <f>AJ100-AI100</f>
        <v>-24166.666666666668</v>
      </c>
      <c r="AK218" s="47">
        <f>AK100-AJ100</f>
        <v>11666.666666666666</v>
      </c>
      <c r="AL218" s="47">
        <f>AL100-AK100</f>
        <v>11666.666666666666</v>
      </c>
      <c r="AM218" s="47">
        <f>AM100-AL100</f>
        <v>-23333.333333333332</v>
      </c>
      <c r="AN218" s="47">
        <f>AN100-AM100</f>
        <v>11250</v>
      </c>
      <c r="AO218" s="47">
        <f>AO100-AN100</f>
        <v>11250</v>
      </c>
      <c r="AP218" s="47">
        <f>AP100-AO100</f>
        <v>-22500</v>
      </c>
      <c r="AQ218" s="47">
        <f>AQ100-AP100</f>
        <v>10833.333333333334</v>
      </c>
      <c r="AR218" s="47">
        <f>AR100-AQ100</f>
        <v>10833.333333333334</v>
      </c>
      <c r="AS218" s="47">
        <f>AS100-AR100</f>
        <v>-21666.666666666668</v>
      </c>
      <c r="AT218" s="47">
        <f>AT100-AS100</f>
        <v>10416.666666666666</v>
      </c>
      <c r="AU218" s="47">
        <f>AU100-AT100</f>
        <v>10416.666666666666</v>
      </c>
      <c r="AV218" s="47">
        <f>AV100-AU100</f>
        <v>-20833.333333333332</v>
      </c>
      <c r="AW218" s="47">
        <f>AW100-AV100</f>
        <v>10000</v>
      </c>
      <c r="AX218" s="47">
        <f>AX100-AW100</f>
        <v>10000</v>
      </c>
      <c r="AY218" s="47">
        <f>AY100-AX100</f>
        <v>-20000</v>
      </c>
      <c r="AZ218" s="47">
        <f>AZ100-AY100</f>
        <v>9583.3333333333339</v>
      </c>
      <c r="BA218" s="47">
        <f>BA100-AZ100</f>
        <v>9583.3333333333339</v>
      </c>
      <c r="BB218" s="47">
        <f>BB100-BA100</f>
        <v>-19166.666666666668</v>
      </c>
    </row>
    <row r="219" spans="2:54" outlineLevel="1" x14ac:dyDescent="0.45">
      <c r="B219" s="37" t="s">
        <v>117</v>
      </c>
      <c r="C219" s="47"/>
      <c r="D219" s="47"/>
      <c r="E219" s="47"/>
      <c r="F219" s="4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47">
        <f>AE101-AD101</f>
        <v>86859.375</v>
      </c>
      <c r="AF219" s="47">
        <f>AF101-AE101</f>
        <v>86859.375</v>
      </c>
      <c r="AG219" s="47">
        <f>AG101-AF101</f>
        <v>-955453.125</v>
      </c>
      <c r="AH219" s="47">
        <f>AH101-AG101</f>
        <v>86859.375</v>
      </c>
      <c r="AI219" s="47">
        <f>AI101-AH101</f>
        <v>86859.375</v>
      </c>
      <c r="AJ219" s="47">
        <f>AJ101-AI101</f>
        <v>86859.375</v>
      </c>
      <c r="AK219" s="47">
        <f>AK101-AJ101</f>
        <v>86859.375</v>
      </c>
      <c r="AL219" s="47">
        <f>AL101-AK101</f>
        <v>86859.375</v>
      </c>
      <c r="AM219" s="47">
        <f>AM101-AL101</f>
        <v>86859.375</v>
      </c>
      <c r="AN219" s="47">
        <f>AN101-AM101</f>
        <v>86859.375</v>
      </c>
      <c r="AO219" s="47">
        <f>AO101-AN101</f>
        <v>86859.375</v>
      </c>
      <c r="AP219" s="47">
        <f>AP101-AO101</f>
        <v>86859.375</v>
      </c>
      <c r="AQ219" s="47">
        <f>AQ101-AP101</f>
        <v>86859.375</v>
      </c>
      <c r="AR219" s="47">
        <f>AR101-AQ101</f>
        <v>86859.375</v>
      </c>
      <c r="AS219" s="47">
        <f>AS101-AR101</f>
        <v>-955453.125</v>
      </c>
      <c r="AT219" s="47">
        <f>AT101-AS101</f>
        <v>86859.375</v>
      </c>
      <c r="AU219" s="47">
        <f>AU101-AT101</f>
        <v>86859.375</v>
      </c>
      <c r="AV219" s="47">
        <f>AV101-AU101</f>
        <v>86859.375</v>
      </c>
      <c r="AW219" s="47">
        <f>AW101-AV101</f>
        <v>86859.375</v>
      </c>
      <c r="AX219" s="47">
        <f>AX101-AW101</f>
        <v>86859.375</v>
      </c>
      <c r="AY219" s="47">
        <f>AY101-AX101</f>
        <v>86859.375</v>
      </c>
      <c r="AZ219" s="47">
        <f>AZ101-AY101</f>
        <v>86859.375</v>
      </c>
      <c r="BA219" s="47">
        <f>BA101-AZ101</f>
        <v>86859.375</v>
      </c>
      <c r="BB219" s="47">
        <f>BB101-BA101</f>
        <v>86859.375</v>
      </c>
    </row>
    <row r="220" spans="2:54" outlineLevel="1" x14ac:dyDescent="0.45">
      <c r="B220" s="37" t="s">
        <v>118</v>
      </c>
      <c r="C220" s="47"/>
      <c r="D220" s="47"/>
      <c r="E220" s="47"/>
      <c r="F220" s="4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t="s">
        <v>0</v>
      </c>
      <c r="AE220" s="47">
        <f>AE102-AD102</f>
        <v>63333.334999999963</v>
      </c>
      <c r="AF220" s="47">
        <f>AF102-AE102</f>
        <v>63333.334999999963</v>
      </c>
      <c r="AG220" s="47">
        <f>AG102-AF102</f>
        <v>-696666.68499999982</v>
      </c>
      <c r="AH220" s="47">
        <f>AH102-AG102</f>
        <v>63333.334999999992</v>
      </c>
      <c r="AI220" s="47">
        <f>AI102-AH102</f>
        <v>63333.334999999992</v>
      </c>
      <c r="AJ220" s="47">
        <f>AJ102-AI102</f>
        <v>63333.335000000021</v>
      </c>
      <c r="AK220" s="47">
        <f>AK102-AJ102</f>
        <v>63333.334999999963</v>
      </c>
      <c r="AL220" s="47">
        <f>AL102-AK102</f>
        <v>63333.334999999963</v>
      </c>
      <c r="AM220" s="47">
        <f>AM102-AL102</f>
        <v>63333.334999999963</v>
      </c>
      <c r="AN220" s="47">
        <f>AN102-AM102</f>
        <v>63333.334999999963</v>
      </c>
      <c r="AO220" s="47">
        <f>AO102-AN102</f>
        <v>63333.334999999963</v>
      </c>
      <c r="AP220" s="47">
        <f>AP102-AO102</f>
        <v>63333.334999999963</v>
      </c>
      <c r="AQ220" s="47">
        <f>AQ102-AP102</f>
        <v>63333.334999999963</v>
      </c>
      <c r="AR220" s="47">
        <f>AR102-AQ102</f>
        <v>63333.334999999963</v>
      </c>
      <c r="AS220" s="47">
        <f>AS102-AR102</f>
        <v>-696666.68499999971</v>
      </c>
      <c r="AT220" s="47">
        <f>AT102-AS102</f>
        <v>63333.334999999992</v>
      </c>
      <c r="AU220" s="47">
        <f>AU102-AT102</f>
        <v>63333.334999999992</v>
      </c>
      <c r="AV220" s="47">
        <f>AV102-AU102</f>
        <v>63333.335000000021</v>
      </c>
      <c r="AW220" s="47">
        <f>AW102-AV102</f>
        <v>63333.334999999963</v>
      </c>
      <c r="AX220" s="47">
        <f>AX102-AW102</f>
        <v>63333.334999999963</v>
      </c>
      <c r="AY220" s="47">
        <f>AY102-AX102</f>
        <v>63333.334999999963</v>
      </c>
      <c r="AZ220" s="47">
        <f>AZ102-AY102</f>
        <v>63333.334999999963</v>
      </c>
      <c r="BA220" s="47">
        <f>BA102-AZ102</f>
        <v>63333.334999999963</v>
      </c>
      <c r="BB220" s="47">
        <f>BB102-BA102</f>
        <v>63333.334999999963</v>
      </c>
    </row>
    <row r="221" spans="2:54" outlineLevel="1" x14ac:dyDescent="0.45">
      <c r="B221" s="40" t="s">
        <v>60</v>
      </c>
      <c r="C221" s="48"/>
      <c r="D221" s="48"/>
      <c r="E221" s="48"/>
      <c r="F221" s="4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t="s">
        <v>0</v>
      </c>
      <c r="AE221" s="48">
        <f t="shared" ref="AE221:BB221" si="464">SUM(AE215:AE220)</f>
        <v>752709.60154287121</v>
      </c>
      <c r="AF221" s="48">
        <f t="shared" si="464"/>
        <v>-575747.81592870806</v>
      </c>
      <c r="AG221" s="48">
        <f t="shared" si="464"/>
        <v>-849164.55524662067</v>
      </c>
      <c r="AH221" s="48">
        <f t="shared" si="464"/>
        <v>-222027.72286915817</v>
      </c>
      <c r="AI221" s="48">
        <f t="shared" si="464"/>
        <v>480456.3176417161</v>
      </c>
      <c r="AJ221" s="48">
        <f t="shared" si="464"/>
        <v>-178753.77686300909</v>
      </c>
      <c r="AK221" s="48">
        <f t="shared" si="464"/>
        <v>402235.73334308562</v>
      </c>
      <c r="AL221" s="48">
        <f t="shared" si="464"/>
        <v>160909.04798410175</v>
      </c>
      <c r="AM221" s="48">
        <f t="shared" si="464"/>
        <v>-108338.81771155851</v>
      </c>
      <c r="AN221" s="48">
        <f t="shared" si="464"/>
        <v>471170.70628894842</v>
      </c>
      <c r="AO221" s="48">
        <f t="shared" si="464"/>
        <v>-313535.89768576389</v>
      </c>
      <c r="AP221" s="48">
        <f t="shared" si="464"/>
        <v>402089.98730441649</v>
      </c>
      <c r="AQ221" s="48">
        <f t="shared" si="464"/>
        <v>122791.32560555296</v>
      </c>
      <c r="AR221" s="48">
        <f t="shared" si="464"/>
        <v>-362100.1730617049</v>
      </c>
      <c r="AS221" s="48">
        <f t="shared" si="464"/>
        <v>-947447.34695490007</v>
      </c>
      <c r="AT221" s="48">
        <f t="shared" si="464"/>
        <v>-67552.413027467264</v>
      </c>
      <c r="AU221" s="48">
        <f t="shared" si="464"/>
        <v>347588.81431790174</v>
      </c>
      <c r="AV221" s="48">
        <f t="shared" si="464"/>
        <v>-98511.948905027966</v>
      </c>
      <c r="AW221" s="48">
        <f t="shared" si="464"/>
        <v>372408.58628561278</v>
      </c>
      <c r="AX221" s="48">
        <f t="shared" si="464"/>
        <v>161580.7191163341</v>
      </c>
      <c r="AY221" s="48">
        <f t="shared" si="464"/>
        <v>-79185.129518092144</v>
      </c>
      <c r="AZ221" s="48">
        <f t="shared" si="464"/>
        <v>339732.00404160551</v>
      </c>
      <c r="BA221" s="48">
        <f t="shared" si="464"/>
        <v>-119522.48118063918</v>
      </c>
      <c r="BB221" s="48">
        <f t="shared" si="464"/>
        <v>288008.59267863247</v>
      </c>
    </row>
    <row r="222" spans="2:54" ht="5.0999999999999996" customHeight="1" outlineLevel="1" x14ac:dyDescent="0.45">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row>
    <row r="223" spans="2:54" outlineLevel="1" x14ac:dyDescent="0.45">
      <c r="B223" s="38" t="s">
        <v>61</v>
      </c>
      <c r="C223" s="49"/>
      <c r="D223" s="49"/>
      <c r="E223" s="49"/>
      <c r="F223" s="49"/>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t="s">
        <v>0</v>
      </c>
      <c r="AE223" s="98">
        <f ca="1">AE205+AE210+AE221</f>
        <v>1481485.5390303712</v>
      </c>
      <c r="AF223" s="98">
        <f t="shared" ref="AF223:BB223" ca="1" si="465">AF205+AF210+AF221</f>
        <v>153465.62155879184</v>
      </c>
      <c r="AG223" s="98">
        <f t="shared" ca="1" si="465"/>
        <v>-119513.61775912053</v>
      </c>
      <c r="AH223" s="98">
        <f t="shared" ca="1" si="465"/>
        <v>508389.88128500851</v>
      </c>
      <c r="AI223" s="98">
        <f t="shared" ca="1" si="465"/>
        <v>1211311.4217958828</v>
      </c>
      <c r="AJ223" s="98">
        <f t="shared" ca="1" si="465"/>
        <v>552538.82729115768</v>
      </c>
      <c r="AK223" s="98">
        <f t="shared" ca="1" si="465"/>
        <v>1134382.504163919</v>
      </c>
      <c r="AL223" s="98">
        <f t="shared" ca="1" si="465"/>
        <v>893580.81880493509</v>
      </c>
      <c r="AM223" s="98">
        <f t="shared" ca="1" si="465"/>
        <v>624857.95310927485</v>
      </c>
      <c r="AN223" s="98">
        <f t="shared" ca="1" si="465"/>
        <v>1205221.6437764484</v>
      </c>
      <c r="AO223" s="98">
        <f t="shared" ca="1" si="465"/>
        <v>421040.03980173625</v>
      </c>
      <c r="AP223" s="98">
        <f t="shared" ca="1" si="465"/>
        <v>1137190.9247919167</v>
      </c>
      <c r="AQ223" s="98">
        <f t="shared" ca="1" si="465"/>
        <v>858746.42975971976</v>
      </c>
      <c r="AR223" s="98">
        <f t="shared" ca="1" si="465"/>
        <v>374379.93109246186</v>
      </c>
      <c r="AS223" s="98">
        <f t="shared" ca="1" si="465"/>
        <v>-210442.24280073331</v>
      </c>
      <c r="AT223" s="98">
        <f t="shared" ca="1" si="465"/>
        <v>670306.85779336607</v>
      </c>
      <c r="AU223" s="98">
        <f t="shared" ca="1" si="465"/>
        <v>1085973.0851387351</v>
      </c>
      <c r="AV223" s="98">
        <f t="shared" ca="1" si="465"/>
        <v>640397.32191580546</v>
      </c>
      <c r="AW223" s="98">
        <f t="shared" ca="1" si="465"/>
        <v>1112172.0237731128</v>
      </c>
      <c r="AX223" s="98">
        <f t="shared" ca="1" si="465"/>
        <v>901869.15660383424</v>
      </c>
      <c r="AY223" s="98">
        <f t="shared" ca="1" si="465"/>
        <v>661628.30796940799</v>
      </c>
      <c r="AZ223" s="98">
        <f t="shared" ca="1" si="465"/>
        <v>1081399.6081957724</v>
      </c>
      <c r="BA223" s="98">
        <f t="shared" ca="1" si="465"/>
        <v>622670.12297352753</v>
      </c>
      <c r="BB223" s="98">
        <f t="shared" ca="1" si="465"/>
        <v>1030726.1968327992</v>
      </c>
    </row>
    <row r="224" spans="2:54" ht="5.0999999999999996" customHeight="1" outlineLevel="1" x14ac:dyDescent="0.45">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row>
    <row r="225" spans="2:54" outlineLevel="1" x14ac:dyDescent="0.45">
      <c r="B225" s="19" t="s">
        <v>62</v>
      </c>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row>
    <row r="226" spans="2:54" ht="5.0999999999999996" customHeight="1" outlineLevel="1" x14ac:dyDescent="0.45">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row>
    <row r="227" spans="2:54" outlineLevel="1" x14ac:dyDescent="0.45">
      <c r="B227" s="9" t="s">
        <v>45</v>
      </c>
      <c r="C227" s="45"/>
      <c r="D227" s="45"/>
      <c r="E227" s="45"/>
      <c r="F227" s="45"/>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t="s">
        <v>0</v>
      </c>
      <c r="AE227" s="45">
        <f>-AE130</f>
        <v>-100000</v>
      </c>
      <c r="AF227" s="45">
        <f>-AF130</f>
        <v>-125000</v>
      </c>
      <c r="AG227" s="45">
        <f>-AG130</f>
        <v>-125000</v>
      </c>
      <c r="AH227" s="45">
        <f>-AH130</f>
        <v>-125000</v>
      </c>
      <c r="AI227" s="45">
        <f>-AI130</f>
        <v>-125000</v>
      </c>
      <c r="AJ227" s="45">
        <f>-AJ130</f>
        <v>-125000</v>
      </c>
      <c r="AK227" s="45">
        <f>-AK130</f>
        <v>-150000</v>
      </c>
      <c r="AL227" s="45">
        <f>-AL130</f>
        <v>-150000</v>
      </c>
      <c r="AM227" s="45">
        <f>-AM130</f>
        <v>-150000</v>
      </c>
      <c r="AN227" s="45">
        <f>-AN130</f>
        <v>-150000</v>
      </c>
      <c r="AO227" s="45">
        <f>-AO130</f>
        <v>-150000</v>
      </c>
      <c r="AP227" s="45">
        <f>-AP130</f>
        <v>-150000</v>
      </c>
      <c r="AQ227" s="45">
        <f>-AQ130</f>
        <v>-150000</v>
      </c>
      <c r="AR227" s="45">
        <f>-AR130</f>
        <v>-150000</v>
      </c>
      <c r="AS227" s="45">
        <f>-AS130</f>
        <v>-150000</v>
      </c>
      <c r="AT227" s="45">
        <f>-AT130</f>
        <v>-150000</v>
      </c>
      <c r="AU227" s="45">
        <f>-AU130</f>
        <v>-150000</v>
      </c>
      <c r="AV227" s="45">
        <f>-AV130</f>
        <v>-150000</v>
      </c>
      <c r="AW227" s="45">
        <f>-AW130</f>
        <v>-150000</v>
      </c>
      <c r="AX227" s="45">
        <f>-AX130</f>
        <v>-150000</v>
      </c>
      <c r="AY227" s="45">
        <f>-AY130</f>
        <v>-150000</v>
      </c>
      <c r="AZ227" s="45">
        <f>-AZ130</f>
        <v>-150000</v>
      </c>
      <c r="BA227" s="45">
        <f>-BA130</f>
        <v>-150000</v>
      </c>
      <c r="BB227" s="45">
        <f>-BB130</f>
        <v>-150000</v>
      </c>
    </row>
    <row r="228" spans="2:54" ht="5.0999999999999996" customHeight="1" outlineLevel="1" x14ac:dyDescent="0.45">
      <c r="B228" s="9"/>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row>
    <row r="229" spans="2:54" outlineLevel="1" x14ac:dyDescent="0.45">
      <c r="B229" s="38" t="s">
        <v>63</v>
      </c>
      <c r="C229" s="49"/>
      <c r="D229" s="49"/>
      <c r="E229" s="49"/>
      <c r="F229" s="49"/>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t="s">
        <v>0</v>
      </c>
      <c r="AE229" s="98">
        <f>AE227</f>
        <v>-100000</v>
      </c>
      <c r="AF229" s="98">
        <f t="shared" ref="AF229:BB229" si="466">AF227</f>
        <v>-125000</v>
      </c>
      <c r="AG229" s="98">
        <f t="shared" si="466"/>
        <v>-125000</v>
      </c>
      <c r="AH229" s="98">
        <f t="shared" si="466"/>
        <v>-125000</v>
      </c>
      <c r="AI229" s="98">
        <f t="shared" si="466"/>
        <v>-125000</v>
      </c>
      <c r="AJ229" s="98">
        <f t="shared" si="466"/>
        <v>-125000</v>
      </c>
      <c r="AK229" s="98">
        <f t="shared" si="466"/>
        <v>-150000</v>
      </c>
      <c r="AL229" s="98">
        <f t="shared" si="466"/>
        <v>-150000</v>
      </c>
      <c r="AM229" s="98">
        <f t="shared" si="466"/>
        <v>-150000</v>
      </c>
      <c r="AN229" s="98">
        <f t="shared" si="466"/>
        <v>-150000</v>
      </c>
      <c r="AO229" s="98">
        <f t="shared" si="466"/>
        <v>-150000</v>
      </c>
      <c r="AP229" s="98">
        <f t="shared" si="466"/>
        <v>-150000</v>
      </c>
      <c r="AQ229" s="98">
        <f t="shared" si="466"/>
        <v>-150000</v>
      </c>
      <c r="AR229" s="98">
        <f t="shared" si="466"/>
        <v>-150000</v>
      </c>
      <c r="AS229" s="98">
        <f t="shared" si="466"/>
        <v>-150000</v>
      </c>
      <c r="AT229" s="98">
        <f t="shared" si="466"/>
        <v>-150000</v>
      </c>
      <c r="AU229" s="98">
        <f t="shared" si="466"/>
        <v>-150000</v>
      </c>
      <c r="AV229" s="98">
        <f t="shared" si="466"/>
        <v>-150000</v>
      </c>
      <c r="AW229" s="98">
        <f t="shared" si="466"/>
        <v>-150000</v>
      </c>
      <c r="AX229" s="98">
        <f t="shared" si="466"/>
        <v>-150000</v>
      </c>
      <c r="AY229" s="98">
        <f t="shared" si="466"/>
        <v>-150000</v>
      </c>
      <c r="AZ229" s="98">
        <f t="shared" si="466"/>
        <v>-150000</v>
      </c>
      <c r="BA229" s="98">
        <f t="shared" si="466"/>
        <v>-150000</v>
      </c>
      <c r="BB229" s="98">
        <f t="shared" si="466"/>
        <v>-150000</v>
      </c>
    </row>
    <row r="230" spans="2:54" ht="5.0999999999999996" customHeight="1" outlineLevel="1" x14ac:dyDescent="0.45">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row>
    <row r="231" spans="2:54" outlineLevel="1" x14ac:dyDescent="0.45">
      <c r="B231" s="19" t="s">
        <v>64</v>
      </c>
      <c r="C231" s="43"/>
      <c r="D231" s="43"/>
      <c r="E231" s="43"/>
      <c r="F231" s="43"/>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t="s">
        <v>0</v>
      </c>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row>
    <row r="232" spans="2:54" ht="5.0999999999999996" customHeight="1" outlineLevel="1" x14ac:dyDescent="0.45">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row>
    <row r="233" spans="2:54" outlineLevel="1" x14ac:dyDescent="0.45">
      <c r="B233" s="9" t="s">
        <v>32</v>
      </c>
      <c r="C233" s="44"/>
      <c r="D233" s="44"/>
      <c r="E233" s="44"/>
      <c r="F233" s="44"/>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t="s">
        <v>0</v>
      </c>
      <c r="AE233" s="44">
        <f t="shared" ref="AE233:BB233" si="467">AE189-AE186</f>
        <v>0</v>
      </c>
      <c r="AF233" s="44">
        <f t="shared" si="467"/>
        <v>0</v>
      </c>
      <c r="AG233" s="44">
        <f t="shared" si="467"/>
        <v>-100000</v>
      </c>
      <c r="AH233" s="44">
        <f t="shared" si="467"/>
        <v>0</v>
      </c>
      <c r="AI233" s="44">
        <f t="shared" si="467"/>
        <v>0</v>
      </c>
      <c r="AJ233" s="44">
        <f t="shared" si="467"/>
        <v>-100000</v>
      </c>
      <c r="AK233" s="44">
        <f t="shared" si="467"/>
        <v>0</v>
      </c>
      <c r="AL233" s="44">
        <f t="shared" si="467"/>
        <v>0</v>
      </c>
      <c r="AM233" s="44">
        <f t="shared" si="467"/>
        <v>-100000</v>
      </c>
      <c r="AN233" s="44">
        <f t="shared" si="467"/>
        <v>0</v>
      </c>
      <c r="AO233" s="44">
        <f t="shared" si="467"/>
        <v>0</v>
      </c>
      <c r="AP233" s="44">
        <f t="shared" si="467"/>
        <v>-100000</v>
      </c>
      <c r="AQ233" s="44">
        <f t="shared" si="467"/>
        <v>0</v>
      </c>
      <c r="AR233" s="44">
        <f t="shared" si="467"/>
        <v>0</v>
      </c>
      <c r="AS233" s="44">
        <f t="shared" si="467"/>
        <v>-100000</v>
      </c>
      <c r="AT233" s="44">
        <f t="shared" si="467"/>
        <v>0</v>
      </c>
      <c r="AU233" s="44">
        <f t="shared" si="467"/>
        <v>0</v>
      </c>
      <c r="AV233" s="44">
        <f t="shared" si="467"/>
        <v>-100000</v>
      </c>
      <c r="AW233" s="44">
        <f t="shared" si="467"/>
        <v>0</v>
      </c>
      <c r="AX233" s="44">
        <f t="shared" si="467"/>
        <v>0</v>
      </c>
      <c r="AY233" s="44">
        <f t="shared" si="467"/>
        <v>-100000</v>
      </c>
      <c r="AZ233" s="44">
        <f t="shared" si="467"/>
        <v>0</v>
      </c>
      <c r="BA233" s="44">
        <f t="shared" si="467"/>
        <v>0</v>
      </c>
      <c r="BB233" s="44">
        <f t="shared" si="467"/>
        <v>-100000</v>
      </c>
    </row>
    <row r="234" spans="2:54" outlineLevel="1" x14ac:dyDescent="0.45">
      <c r="B234" s="9" t="s">
        <v>31</v>
      </c>
      <c r="C234" s="44"/>
      <c r="D234" s="44"/>
      <c r="E234" s="44"/>
      <c r="F234" s="44"/>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t="s">
        <v>0</v>
      </c>
      <c r="AE234" s="44">
        <f ca="1">AE177-AD177</f>
        <v>0</v>
      </c>
      <c r="AF234" s="44">
        <f ca="1">AF177-AE177</f>
        <v>0</v>
      </c>
      <c r="AG234" s="44">
        <f ca="1">AG177-AF177</f>
        <v>0</v>
      </c>
      <c r="AH234" s="44">
        <f ca="1">AH177-AG177</f>
        <v>0</v>
      </c>
      <c r="AI234" s="44">
        <f ca="1">AI177-AH177</f>
        <v>0</v>
      </c>
      <c r="AJ234" s="44">
        <f ca="1">AJ177-AI177</f>
        <v>0</v>
      </c>
      <c r="AK234" s="44">
        <f ca="1">AK177-AJ177</f>
        <v>0</v>
      </c>
      <c r="AL234" s="44">
        <f ca="1">AL177-AK177</f>
        <v>0</v>
      </c>
      <c r="AM234" s="44">
        <f ca="1">AM177-AL177</f>
        <v>0</v>
      </c>
      <c r="AN234" s="44">
        <f ca="1">AN177-AM177</f>
        <v>0</v>
      </c>
      <c r="AO234" s="44">
        <f ca="1">AO177-AN177</f>
        <v>0</v>
      </c>
      <c r="AP234" s="44">
        <f ca="1">AP177-AO177</f>
        <v>0</v>
      </c>
      <c r="AQ234" s="44">
        <f ca="1">AQ177-AP177</f>
        <v>0</v>
      </c>
      <c r="AR234" s="44">
        <f ca="1">AR177-AQ177</f>
        <v>0</v>
      </c>
      <c r="AS234" s="44">
        <f ca="1">AS177-AR177</f>
        <v>0</v>
      </c>
      <c r="AT234" s="44">
        <f ca="1">AT177-AS177</f>
        <v>0</v>
      </c>
      <c r="AU234" s="44">
        <f ca="1">AU177-AT177</f>
        <v>0</v>
      </c>
      <c r="AV234" s="44">
        <f ca="1">AV177-AU177</f>
        <v>0</v>
      </c>
      <c r="AW234" s="44">
        <f ca="1">AW177-AV177</f>
        <v>0</v>
      </c>
      <c r="AX234" s="44">
        <f ca="1">AX177-AW177</f>
        <v>0</v>
      </c>
      <c r="AY234" s="44">
        <f ca="1">AY177-AX177</f>
        <v>0</v>
      </c>
      <c r="AZ234" s="44">
        <f ca="1">AZ177-AY177</f>
        <v>0</v>
      </c>
      <c r="BA234" s="44">
        <f ca="1">BA177-AZ177</f>
        <v>0</v>
      </c>
      <c r="BB234" s="44">
        <f ca="1">BB177-BA177</f>
        <v>0</v>
      </c>
    </row>
    <row r="235" spans="2:54" ht="5.0999999999999996" customHeight="1" outlineLevel="1" x14ac:dyDescent="0.45">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row>
    <row r="236" spans="2:54" outlineLevel="1" x14ac:dyDescent="0.45">
      <c r="B236" s="38" t="s">
        <v>64</v>
      </c>
      <c r="C236" s="49"/>
      <c r="D236" s="49"/>
      <c r="E236" s="49"/>
      <c r="F236" s="49"/>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t="s">
        <v>0</v>
      </c>
      <c r="AE236" s="98">
        <f ca="1">SUM(AE233:AE234)</f>
        <v>0</v>
      </c>
      <c r="AF236" s="98">
        <f t="shared" ref="AF236:BB236" ca="1" si="468">SUM(AF233:AF234)</f>
        <v>0</v>
      </c>
      <c r="AG236" s="98">
        <f t="shared" ca="1" si="468"/>
        <v>-100000</v>
      </c>
      <c r="AH236" s="98">
        <f t="shared" ca="1" si="468"/>
        <v>0</v>
      </c>
      <c r="AI236" s="98">
        <f t="shared" ca="1" si="468"/>
        <v>0</v>
      </c>
      <c r="AJ236" s="98">
        <f t="shared" ca="1" si="468"/>
        <v>-100000</v>
      </c>
      <c r="AK236" s="98">
        <f t="shared" ca="1" si="468"/>
        <v>0</v>
      </c>
      <c r="AL236" s="98">
        <f t="shared" ca="1" si="468"/>
        <v>0</v>
      </c>
      <c r="AM236" s="98">
        <f t="shared" ca="1" si="468"/>
        <v>-100000</v>
      </c>
      <c r="AN236" s="98">
        <f t="shared" ca="1" si="468"/>
        <v>0</v>
      </c>
      <c r="AO236" s="98">
        <f t="shared" ca="1" si="468"/>
        <v>0</v>
      </c>
      <c r="AP236" s="98">
        <f t="shared" ca="1" si="468"/>
        <v>-100000</v>
      </c>
      <c r="AQ236" s="98">
        <f t="shared" ca="1" si="468"/>
        <v>0</v>
      </c>
      <c r="AR236" s="98">
        <f t="shared" ca="1" si="468"/>
        <v>0</v>
      </c>
      <c r="AS236" s="98">
        <f t="shared" ca="1" si="468"/>
        <v>-100000</v>
      </c>
      <c r="AT236" s="98">
        <f t="shared" ca="1" si="468"/>
        <v>0</v>
      </c>
      <c r="AU236" s="98">
        <f t="shared" ca="1" si="468"/>
        <v>0</v>
      </c>
      <c r="AV236" s="98">
        <f t="shared" ca="1" si="468"/>
        <v>-100000</v>
      </c>
      <c r="AW236" s="98">
        <f t="shared" ca="1" si="468"/>
        <v>0</v>
      </c>
      <c r="AX236" s="98">
        <f t="shared" ca="1" si="468"/>
        <v>0</v>
      </c>
      <c r="AY236" s="98">
        <f t="shared" ca="1" si="468"/>
        <v>-100000</v>
      </c>
      <c r="AZ236" s="98">
        <f t="shared" ca="1" si="468"/>
        <v>0</v>
      </c>
      <c r="BA236" s="98">
        <f t="shared" ca="1" si="468"/>
        <v>0</v>
      </c>
      <c r="BB236" s="98">
        <f t="shared" ca="1" si="468"/>
        <v>-100000</v>
      </c>
    </row>
    <row r="237" spans="2:54" ht="5.0999999999999996" customHeight="1" outlineLevel="1" x14ac:dyDescent="0.45">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row>
    <row r="238" spans="2:54" outlineLevel="1" x14ac:dyDescent="0.45">
      <c r="B238" s="41" t="s">
        <v>65</v>
      </c>
      <c r="C238" s="50"/>
      <c r="D238" s="50"/>
      <c r="E238" s="50"/>
      <c r="F238" s="50"/>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t="s">
        <v>0</v>
      </c>
      <c r="AE238" s="50">
        <f ca="1">AE223+AE229+AE236</f>
        <v>1381485.5390303712</v>
      </c>
      <c r="AF238" s="50">
        <f t="shared" ref="AF238:BB238" ca="1" si="469">AF223+AF229+AF236</f>
        <v>28465.621558791841</v>
      </c>
      <c r="AG238" s="50">
        <f t="shared" ca="1" si="469"/>
        <v>-344513.61775912053</v>
      </c>
      <c r="AH238" s="50">
        <f t="shared" ca="1" si="469"/>
        <v>383389.88128500851</v>
      </c>
      <c r="AI238" s="50">
        <f t="shared" ca="1" si="469"/>
        <v>1086311.4217958828</v>
      </c>
      <c r="AJ238" s="50">
        <f t="shared" ca="1" si="469"/>
        <v>327538.82729115768</v>
      </c>
      <c r="AK238" s="50">
        <f t="shared" ca="1" si="469"/>
        <v>984382.50416391902</v>
      </c>
      <c r="AL238" s="50">
        <f t="shared" ca="1" si="469"/>
        <v>743580.81880493509</v>
      </c>
      <c r="AM238" s="50">
        <f t="shared" ca="1" si="469"/>
        <v>374857.95310927485</v>
      </c>
      <c r="AN238" s="50">
        <f t="shared" ca="1" si="469"/>
        <v>1055221.6437764484</v>
      </c>
      <c r="AO238" s="50">
        <f t="shared" ca="1" si="469"/>
        <v>271040.03980173625</v>
      </c>
      <c r="AP238" s="50">
        <f t="shared" ca="1" si="469"/>
        <v>887190.92479191674</v>
      </c>
      <c r="AQ238" s="50">
        <f t="shared" ca="1" si="469"/>
        <v>708746.42975971976</v>
      </c>
      <c r="AR238" s="50">
        <f t="shared" ca="1" si="469"/>
        <v>224379.93109246186</v>
      </c>
      <c r="AS238" s="50">
        <f t="shared" ca="1" si="469"/>
        <v>-460442.24280073331</v>
      </c>
      <c r="AT238" s="50">
        <f t="shared" ca="1" si="469"/>
        <v>520306.85779336607</v>
      </c>
      <c r="AU238" s="50">
        <f t="shared" ca="1" si="469"/>
        <v>935973.08513873513</v>
      </c>
      <c r="AV238" s="50">
        <f t="shared" ca="1" si="469"/>
        <v>390397.32191580546</v>
      </c>
      <c r="AW238" s="50">
        <f t="shared" ca="1" si="469"/>
        <v>962172.0237731128</v>
      </c>
      <c r="AX238" s="50">
        <f t="shared" ca="1" si="469"/>
        <v>751869.15660383424</v>
      </c>
      <c r="AY238" s="50">
        <f t="shared" ca="1" si="469"/>
        <v>411628.30796940799</v>
      </c>
      <c r="AZ238" s="50">
        <f t="shared" ca="1" si="469"/>
        <v>931399.60819577239</v>
      </c>
      <c r="BA238" s="50">
        <f t="shared" ca="1" si="469"/>
        <v>472670.12297352753</v>
      </c>
      <c r="BB238" s="50">
        <f t="shared" ca="1" si="469"/>
        <v>780726.19683279924</v>
      </c>
    </row>
    <row r="239" spans="2:54" outlineLevel="1" x14ac:dyDescent="0.45">
      <c r="B239" s="35" t="s">
        <v>66</v>
      </c>
      <c r="C239" s="32"/>
      <c r="D239" s="32"/>
      <c r="E239" s="32"/>
      <c r="F239" s="32"/>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t="s">
        <v>0</v>
      </c>
      <c r="AE239" s="32">
        <f>AD90</f>
        <v>8232525.3300000001</v>
      </c>
      <c r="AF239" s="32">
        <f ca="1">AE90</f>
        <v>12614010.869030371</v>
      </c>
      <c r="AG239" s="32">
        <f ca="1">AF90</f>
        <v>12642476.490589162</v>
      </c>
      <c r="AH239" s="32">
        <f ca="1">AG90</f>
        <v>12297962.872830043</v>
      </c>
      <c r="AI239" s="32">
        <f ca="1">AH90</f>
        <v>12681352.754115051</v>
      </c>
      <c r="AJ239" s="32">
        <f ca="1">AI90</f>
        <v>13767664.175910933</v>
      </c>
      <c r="AK239" s="32">
        <f ca="1">AJ90</f>
        <v>14095203.00320209</v>
      </c>
      <c r="AL239" s="32">
        <f ca="1">AK90</f>
        <v>15079585.507366009</v>
      </c>
      <c r="AM239" s="32">
        <f ca="1">AL90</f>
        <v>15823166.326170944</v>
      </c>
      <c r="AN239" s="32">
        <f ca="1">AM90</f>
        <v>16198024.279280219</v>
      </c>
      <c r="AO239" s="32">
        <f ca="1">AN90</f>
        <v>17253245.92305667</v>
      </c>
      <c r="AP239" s="32">
        <f ca="1">AO90</f>
        <v>17524285.962858405</v>
      </c>
      <c r="AQ239" s="32">
        <f ca="1">AP90</f>
        <v>18411476.887650322</v>
      </c>
      <c r="AR239" s="32">
        <f ca="1">AQ90</f>
        <v>19120223.317410041</v>
      </c>
      <c r="AS239" s="32">
        <f ca="1">AR90</f>
        <v>19344603.248502504</v>
      </c>
      <c r="AT239" s="32">
        <f ca="1">AS90</f>
        <v>18884161.005701769</v>
      </c>
      <c r="AU239" s="32">
        <f ca="1">AT90</f>
        <v>19404467.863495134</v>
      </c>
      <c r="AV239" s="32">
        <f ca="1">AU90</f>
        <v>20340440.948633868</v>
      </c>
      <c r="AW239" s="32">
        <f ca="1">AV90</f>
        <v>20730838.270549674</v>
      </c>
      <c r="AX239" s="32">
        <f ca="1">AW90</f>
        <v>21693010.294322785</v>
      </c>
      <c r="AY239" s="32">
        <f ca="1">AX90</f>
        <v>22444879.450926621</v>
      </c>
      <c r="AZ239" s="32">
        <f ca="1">AY90</f>
        <v>22856507.758896027</v>
      </c>
      <c r="BA239" s="32">
        <f ca="1">AZ90</f>
        <v>23787907.367091797</v>
      </c>
      <c r="BB239" s="32">
        <f ca="1">BA90</f>
        <v>24260577.490065325</v>
      </c>
    </row>
    <row r="240" spans="2:54" ht="14.65" outlineLevel="1" thickBot="1" x14ac:dyDescent="0.5">
      <c r="B240" s="42" t="s">
        <v>67</v>
      </c>
      <c r="C240" s="51"/>
      <c r="D240" s="51"/>
      <c r="E240" s="51"/>
      <c r="F240" s="51"/>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t="s">
        <v>0</v>
      </c>
      <c r="AE240" s="51">
        <f ca="1">SUM(AE238:AE239)</f>
        <v>9614010.8690303713</v>
      </c>
      <c r="AF240" s="51">
        <f t="shared" ref="AF240:BB240" ca="1" si="470">SUM(AF238:AF239)</f>
        <v>12642476.490589162</v>
      </c>
      <c r="AG240" s="51">
        <f t="shared" ca="1" si="470"/>
        <v>12297962.872830043</v>
      </c>
      <c r="AH240" s="51">
        <f t="shared" ca="1" si="470"/>
        <v>12681352.754115051</v>
      </c>
      <c r="AI240" s="51">
        <f t="shared" ca="1" si="470"/>
        <v>13767664.175910933</v>
      </c>
      <c r="AJ240" s="51">
        <f t="shared" ca="1" si="470"/>
        <v>14095203.00320209</v>
      </c>
      <c r="AK240" s="51">
        <f t="shared" ca="1" si="470"/>
        <v>15079585.507366009</v>
      </c>
      <c r="AL240" s="51">
        <f t="shared" ca="1" si="470"/>
        <v>15823166.326170944</v>
      </c>
      <c r="AM240" s="51">
        <f t="shared" ca="1" si="470"/>
        <v>16198024.279280219</v>
      </c>
      <c r="AN240" s="51">
        <f t="shared" ca="1" si="470"/>
        <v>17253245.92305667</v>
      </c>
      <c r="AO240" s="51">
        <f t="shared" ca="1" si="470"/>
        <v>17524285.962858405</v>
      </c>
      <c r="AP240" s="51">
        <f t="shared" ca="1" si="470"/>
        <v>18411476.887650322</v>
      </c>
      <c r="AQ240" s="51">
        <f t="shared" ca="1" si="470"/>
        <v>19120223.317410041</v>
      </c>
      <c r="AR240" s="51">
        <f t="shared" ca="1" si="470"/>
        <v>19344603.248502504</v>
      </c>
      <c r="AS240" s="51">
        <f t="shared" ca="1" si="470"/>
        <v>18884161.005701769</v>
      </c>
      <c r="AT240" s="51">
        <f t="shared" ca="1" si="470"/>
        <v>19404467.863495134</v>
      </c>
      <c r="AU240" s="51">
        <f t="shared" ca="1" si="470"/>
        <v>20340440.948633868</v>
      </c>
      <c r="AV240" s="51">
        <f t="shared" ca="1" si="470"/>
        <v>20730838.270549674</v>
      </c>
      <c r="AW240" s="51">
        <f t="shared" ca="1" si="470"/>
        <v>21693010.294322785</v>
      </c>
      <c r="AX240" s="51">
        <f t="shared" ca="1" si="470"/>
        <v>22444879.450926621</v>
      </c>
      <c r="AY240" s="51">
        <f t="shared" ca="1" si="470"/>
        <v>22856507.758896027</v>
      </c>
      <c r="AZ240" s="51">
        <f t="shared" ca="1" si="470"/>
        <v>23787907.367091797</v>
      </c>
      <c r="BA240" s="51">
        <f t="shared" ca="1" si="470"/>
        <v>24260577.490065325</v>
      </c>
      <c r="BB240" s="51">
        <f t="shared" ca="1" si="470"/>
        <v>25041303.686898123</v>
      </c>
    </row>
    <row r="241" spans="1:2" ht="5.0999999999999996" customHeight="1" outlineLevel="1" x14ac:dyDescent="0.45"/>
    <row r="242" spans="1:2" x14ac:dyDescent="0.45">
      <c r="A242" s="36" t="s">
        <v>51</v>
      </c>
      <c r="B242" s="19" t="s">
        <v>87</v>
      </c>
    </row>
  </sheetData>
  <pageMargins left="0.7" right="0.7" top="0.75" bottom="0.75" header="0.3" footer="0.3"/>
  <pageSetup orientation="portrait" horizontalDpi="1200" verticalDpi="1200" r:id="rId1"/>
  <ignoredErrors>
    <ignoredError sqref="AE19:BB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ToC</vt:lpstr>
      <vt:lpstr>3SM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2019-02-03T20:45:07Z</dcterms:created>
  <dcterms:modified xsi:type="dcterms:W3CDTF">2020-06-09T17:43:14Z</dcterms:modified>
</cp:coreProperties>
</file>